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/>
  </bookViews>
  <sheets>
    <sheet name="1001" sheetId="1" r:id="rId1"/>
    <sheet name="інжур супер 2023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N7" i="3" l="1"/>
  <c r="O9" i="5"/>
  <c r="O9" i="4"/>
  <c r="N7" i="2"/>
  <c r="N6" i="1"/>
  <c r="N9" i="5" l="1"/>
  <c r="N9" i="4"/>
  <c r="M7" i="3"/>
  <c r="M6" i="1"/>
  <c r="L7" i="3" l="1"/>
  <c r="M9" i="5" l="1"/>
  <c r="M9" i="4"/>
  <c r="L6" i="1"/>
  <c r="K7" i="3" l="1"/>
  <c r="L9" i="5"/>
  <c r="L9" i="4"/>
  <c r="K6" i="1"/>
  <c r="J7" i="3" l="1"/>
  <c r="K9" i="4" l="1"/>
  <c r="K9" i="5"/>
  <c r="J6" i="1"/>
  <c r="D7" i="3" l="1"/>
  <c r="E7" i="3"/>
  <c r="F7" i="3"/>
  <c r="G7" i="3"/>
  <c r="H7" i="3"/>
  <c r="I7" i="3"/>
  <c r="C7" i="3"/>
  <c r="J9" i="5" l="1"/>
  <c r="J9" i="4"/>
  <c r="I5" i="3"/>
  <c r="I6" i="1"/>
  <c r="C9" i="4" l="1"/>
  <c r="D9" i="4"/>
  <c r="E9" i="4"/>
  <c r="F9" i="4"/>
  <c r="G9" i="4"/>
  <c r="C15" i="3"/>
  <c r="D15" i="3"/>
  <c r="E15" i="3"/>
  <c r="F15" i="3"/>
  <c r="G15" i="3"/>
  <c r="H15" i="3"/>
  <c r="I15" i="3"/>
  <c r="J15" i="3"/>
  <c r="K15" i="3"/>
  <c r="L15" i="3"/>
  <c r="M15" i="3"/>
  <c r="N15" i="3"/>
  <c r="N12" i="2"/>
  <c r="N16" i="2" s="1"/>
  <c r="L16" i="2"/>
  <c r="M16" i="2"/>
  <c r="N15" i="1"/>
  <c r="M15" i="1"/>
  <c r="L15" i="1"/>
  <c r="N16" i="3"/>
  <c r="M16" i="3"/>
  <c r="L16" i="3"/>
  <c r="K16" i="3"/>
  <c r="J16" i="3"/>
  <c r="I16" i="3"/>
  <c r="H16" i="3"/>
  <c r="G16" i="3"/>
  <c r="F16" i="3"/>
  <c r="E16" i="3"/>
  <c r="D16" i="3"/>
  <c r="C16" i="3"/>
  <c r="N13" i="3"/>
  <c r="M13" i="3"/>
  <c r="L13" i="3"/>
  <c r="K13" i="3"/>
  <c r="J13" i="3"/>
  <c r="H13" i="3"/>
  <c r="G13" i="3"/>
  <c r="F13" i="3"/>
  <c r="E13" i="3"/>
  <c r="D13" i="3"/>
  <c r="K16" i="2"/>
  <c r="J16" i="2"/>
  <c r="I16" i="2"/>
  <c r="H16" i="2"/>
  <c r="G16" i="2"/>
  <c r="F16" i="2"/>
  <c r="E7" i="2"/>
  <c r="D7" i="2"/>
  <c r="C7" i="2"/>
  <c r="M6" i="2"/>
  <c r="L6" i="2"/>
  <c r="K6" i="2"/>
  <c r="J6" i="2"/>
  <c r="I6" i="2"/>
  <c r="H6" i="2"/>
  <c r="G6" i="2"/>
  <c r="F6" i="2"/>
  <c r="O42" i="1"/>
  <c r="O43" i="1" s="1"/>
  <c r="O44" i="1" s="1"/>
  <c r="N42" i="1"/>
  <c r="N43" i="1" s="1"/>
  <c r="N44" i="1" s="1"/>
  <c r="M42" i="1"/>
  <c r="M43" i="1" s="1"/>
  <c r="M44" i="1" s="1"/>
  <c r="L42" i="1"/>
  <c r="L43" i="1" s="1"/>
  <c r="L44" i="1" s="1"/>
  <c r="K42" i="1"/>
  <c r="K43" i="1" s="1"/>
  <c r="K44" i="1" s="1"/>
  <c r="D42" i="1"/>
  <c r="D43" i="1" s="1"/>
  <c r="D44" i="1" s="1"/>
  <c r="C42" i="1"/>
  <c r="C43" i="1" s="1"/>
  <c r="C44" i="1" s="1"/>
  <c r="O39" i="1"/>
  <c r="N39" i="1"/>
  <c r="N46" i="1" s="1"/>
  <c r="N47" i="1" s="1"/>
  <c r="M39" i="1"/>
  <c r="L39" i="1"/>
  <c r="K39" i="1"/>
  <c r="K46" i="1" s="1"/>
  <c r="K47" i="1" s="1"/>
  <c r="I39" i="1"/>
  <c r="F39" i="1"/>
  <c r="E39" i="1"/>
  <c r="D39" i="1"/>
  <c r="C39" i="1"/>
  <c r="O38" i="1"/>
  <c r="N38" i="1"/>
  <c r="M38" i="1"/>
  <c r="L38" i="1"/>
  <c r="K38" i="1"/>
  <c r="D38" i="1"/>
  <c r="C38" i="1"/>
  <c r="J37" i="1"/>
  <c r="J27" i="1" s="1"/>
  <c r="J33" i="1" s="1"/>
  <c r="L33" i="1"/>
  <c r="O32" i="1"/>
  <c r="N32" i="1"/>
  <c r="M32" i="1"/>
  <c r="L32" i="1"/>
  <c r="L30" i="1"/>
  <c r="I28" i="1"/>
  <c r="I32" i="1" s="1"/>
  <c r="F28" i="1"/>
  <c r="F32" i="1" s="1"/>
  <c r="E28" i="1"/>
  <c r="E32" i="1" s="1"/>
  <c r="D28" i="1"/>
  <c r="C28" i="1"/>
  <c r="O27" i="1"/>
  <c r="O33" i="1" s="1"/>
  <c r="N27" i="1"/>
  <c r="N33" i="1" s="1"/>
  <c r="M27" i="1"/>
  <c r="M33" i="1" s="1"/>
  <c r="K27" i="1"/>
  <c r="K33" i="1" s="1"/>
  <c r="I27" i="1"/>
  <c r="I33" i="1" s="1"/>
  <c r="F27" i="1"/>
  <c r="F33" i="1" s="1"/>
  <c r="E27" i="1"/>
  <c r="E33" i="1" s="1"/>
  <c r="D27" i="1"/>
  <c r="D33" i="1" s="1"/>
  <c r="C27" i="1"/>
  <c r="K25" i="1"/>
  <c r="K32" i="1" s="1"/>
  <c r="J25" i="1"/>
  <c r="J32" i="1" s="1"/>
  <c r="D25" i="1"/>
  <c r="C25" i="1"/>
  <c r="E23" i="1"/>
  <c r="F23" i="1" s="1"/>
  <c r="K15" i="1"/>
  <c r="J15" i="1"/>
  <c r="I15" i="1"/>
  <c r="H15" i="1"/>
  <c r="G15" i="1"/>
  <c r="F15" i="1"/>
  <c r="E15" i="1"/>
  <c r="D15" i="1"/>
  <c r="C15" i="1"/>
  <c r="L46" i="1" l="1"/>
  <c r="L47" i="1" s="1"/>
  <c r="N34" i="1"/>
  <c r="M46" i="1"/>
  <c r="M47" i="1" s="1"/>
  <c r="C32" i="1"/>
  <c r="C46" i="1"/>
  <c r="C47" i="1" s="1"/>
  <c r="O46" i="1"/>
  <c r="O47" i="1" s="1"/>
  <c r="M34" i="1"/>
  <c r="D32" i="1"/>
  <c r="D34" i="1" s="1"/>
  <c r="E34" i="1"/>
  <c r="O34" i="1"/>
  <c r="L34" i="1"/>
  <c r="D46" i="1"/>
  <c r="D47" i="1" s="1"/>
  <c r="I34" i="1"/>
  <c r="J34" i="1"/>
  <c r="F42" i="1"/>
  <c r="F43" i="1" s="1"/>
  <c r="F44" i="1" s="1"/>
  <c r="F38" i="1"/>
  <c r="I23" i="1"/>
  <c r="I40" i="1" s="1"/>
  <c r="K34" i="1"/>
  <c r="F34" i="1"/>
  <c r="E30" i="1"/>
  <c r="K30" i="1"/>
  <c r="J39" i="1"/>
  <c r="D40" i="1"/>
  <c r="N40" i="1"/>
  <c r="F30" i="1"/>
  <c r="O30" i="1"/>
  <c r="E38" i="1"/>
  <c r="E40" i="1"/>
  <c r="K40" i="1"/>
  <c r="E42" i="1"/>
  <c r="E43" i="1" s="1"/>
  <c r="E44" i="1" s="1"/>
  <c r="C30" i="1"/>
  <c r="I30" i="1"/>
  <c r="M30" i="1"/>
  <c r="C33" i="1"/>
  <c r="F40" i="1"/>
  <c r="L40" i="1"/>
  <c r="O40" i="1"/>
  <c r="D30" i="1"/>
  <c r="J30" i="1"/>
  <c r="N30" i="1"/>
  <c r="C40" i="1"/>
  <c r="M40" i="1"/>
  <c r="C34" i="1" l="1"/>
  <c r="F46" i="1"/>
  <c r="F47" i="1" s="1"/>
  <c r="I42" i="1"/>
  <c r="I38" i="1"/>
  <c r="J23" i="1"/>
  <c r="E46" i="1"/>
  <c r="E47" i="1" s="1"/>
  <c r="I43" i="1" l="1"/>
  <c r="I44" i="1" s="1"/>
  <c r="I46" i="1"/>
  <c r="I47" i="1" s="1"/>
  <c r="J42" i="1"/>
  <c r="J38" i="1"/>
  <c r="J40" i="1"/>
  <c r="J43" i="1" l="1"/>
  <c r="J44" i="1" s="1"/>
  <c r="J46" i="1"/>
  <c r="J47" i="1" s="1"/>
</calcChain>
</file>

<file path=xl/sharedStrings.xml><?xml version="1.0" encoding="utf-8"?>
<sst xmlns="http://schemas.openxmlformats.org/spreadsheetml/2006/main" count="192" uniqueCount="61">
  <si>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</si>
  <si>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</si>
  <si>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</si>
  <si>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</si>
  <si>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</si>
  <si>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</si>
  <si>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</si>
  <si>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</si>
  <si>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</si>
  <si>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</si>
  <si>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</si>
  <si>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</si>
  <si>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</si>
  <si>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Всього,грн: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</si>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</sst>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2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85"/>
  <sheetViews>
    <sheetView tabSelected="1" topLeftCell="C1" workbookViewId="0">
      <selection activeCell="O6" sqref="O6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4" ht="29.25" customHeight="1" outlineLevel="1" x14ac:dyDescent="0.4">
      <c r="B1" s="1">
        <v>2024</v>
      </c>
      <c r="C1" s="2"/>
      <c r="F1" s="3"/>
    </row>
    <row r="2" spans="2:14" ht="15" customHeight="1" outlineLevel="1" x14ac:dyDescent="0.3">
      <c r="B2" s="74" t="s">
        <v>0</v>
      </c>
      <c r="C2" s="75">
        <v>37.570700000000002</v>
      </c>
      <c r="D2" s="75">
        <v>38.083599999999997</v>
      </c>
      <c r="E2" s="75">
        <v>38.994500000000002</v>
      </c>
      <c r="F2" s="75">
        <v>38.994500000000002</v>
      </c>
      <c r="G2" s="76">
        <v>39.5518</v>
      </c>
      <c r="H2" s="76">
        <v>40.2485</v>
      </c>
      <c r="I2" s="116">
        <v>40.766199999999998</v>
      </c>
      <c r="J2" s="76">
        <v>40.992600000000003</v>
      </c>
      <c r="K2" s="107">
        <v>41.094799999999999</v>
      </c>
      <c r="L2" s="76">
        <v>41.193399999999997</v>
      </c>
      <c r="M2" s="76">
        <v>41.358899999999998</v>
      </c>
      <c r="N2" s="76">
        <v>42.282499999999999</v>
      </c>
    </row>
    <row r="3" spans="2:14" ht="15" customHeight="1" outlineLevel="1" x14ac:dyDescent="0.4">
      <c r="B3" s="78"/>
      <c r="C3" s="79" t="s">
        <v>1</v>
      </c>
      <c r="D3" s="79" t="s">
        <v>2</v>
      </c>
      <c r="E3" s="79" t="s">
        <v>3</v>
      </c>
      <c r="F3" s="79" t="s">
        <v>4</v>
      </c>
      <c r="G3" s="79" t="s">
        <v>5</v>
      </c>
      <c r="H3" s="79" t="s">
        <v>6</v>
      </c>
      <c r="I3" s="118" t="s">
        <v>7</v>
      </c>
      <c r="J3" s="79" t="s">
        <v>8</v>
      </c>
      <c r="K3" s="79" t="s">
        <v>9</v>
      </c>
      <c r="L3" s="79" t="s">
        <v>10</v>
      </c>
      <c r="M3" s="79" t="s">
        <v>11</v>
      </c>
      <c r="N3" s="74" t="s">
        <v>12</v>
      </c>
    </row>
    <row r="4" spans="2:14" ht="14.25" customHeight="1" outlineLevel="1" x14ac:dyDescent="0.3">
      <c r="B4" s="80" t="s">
        <v>22</v>
      </c>
      <c r="C4" s="81">
        <v>3604</v>
      </c>
      <c r="D4" s="81">
        <v>3604</v>
      </c>
      <c r="E4" s="81">
        <v>3604</v>
      </c>
      <c r="F4" s="81">
        <v>3604</v>
      </c>
      <c r="G4" s="81">
        <v>3604</v>
      </c>
      <c r="H4" s="81">
        <v>3604</v>
      </c>
      <c r="I4" s="112">
        <v>3604</v>
      </c>
      <c r="J4" s="112">
        <v>3604</v>
      </c>
      <c r="K4" s="108" t="s">
        <v>50</v>
      </c>
      <c r="L4" s="81" t="s">
        <v>50</v>
      </c>
      <c r="M4" s="81" t="s">
        <v>50</v>
      </c>
      <c r="N4" s="133" t="s">
        <v>50</v>
      </c>
    </row>
    <row r="5" spans="2:14" ht="15" customHeight="1" outlineLevel="1" x14ac:dyDescent="0.3">
      <c r="B5" s="82" t="s">
        <v>23</v>
      </c>
      <c r="C5" s="83">
        <v>563</v>
      </c>
      <c r="D5" s="83">
        <v>571</v>
      </c>
      <c r="E5" s="83">
        <v>584.5</v>
      </c>
      <c r="F5" s="83">
        <v>584.91999999999996</v>
      </c>
      <c r="G5" s="83">
        <v>593.28</v>
      </c>
      <c r="H5" s="83">
        <v>603.73</v>
      </c>
      <c r="I5" s="84">
        <v>611.49</v>
      </c>
      <c r="J5" s="83">
        <v>614.89</v>
      </c>
      <c r="K5" s="109">
        <v>616.41999999999996</v>
      </c>
      <c r="L5" s="83">
        <v>617.9</v>
      </c>
      <c r="M5" s="83">
        <v>620.38</v>
      </c>
      <c r="N5" s="83">
        <v>748.33</v>
      </c>
    </row>
    <row r="6" spans="2:14" ht="15" customHeight="1" outlineLevel="1" x14ac:dyDescent="0.3">
      <c r="B6" s="85" t="s">
        <v>24</v>
      </c>
      <c r="C6" s="86">
        <v>14.985081459754541</v>
      </c>
      <c r="D6" s="86">
        <v>14.993330462456282</v>
      </c>
      <c r="E6" s="86">
        <v>14.989293361884368</v>
      </c>
      <c r="F6" s="87">
        <v>15</v>
      </c>
      <c r="G6" s="86">
        <v>15</v>
      </c>
      <c r="H6" s="86">
        <v>15</v>
      </c>
      <c r="I6" s="117">
        <f>I5/I2</f>
        <v>14.99992640962366</v>
      </c>
      <c r="J6" s="86">
        <f>J5/J2</f>
        <v>15.000024394646838</v>
      </c>
      <c r="K6" s="110">
        <f>K5/K2</f>
        <v>14.999951332042009</v>
      </c>
      <c r="L6" s="86">
        <f>L5/L2</f>
        <v>14.999975724266509</v>
      </c>
      <c r="M6" s="86">
        <f>M5/M2</f>
        <v>14.999915374925349</v>
      </c>
      <c r="N6" s="86">
        <f>N5/N2</f>
        <v>17.69833855614025</v>
      </c>
    </row>
    <row r="7" spans="2:14" ht="18" customHeight="1" x14ac:dyDescent="0.4">
      <c r="B7" s="2"/>
      <c r="C7" s="2"/>
    </row>
    <row r="8" spans="2:14" ht="15.75" customHeight="1" outlineLevel="1" x14ac:dyDescent="0.4">
      <c r="B8" s="2">
        <v>2023</v>
      </c>
      <c r="C8" s="2"/>
    </row>
    <row r="9" spans="2:14" ht="15.75" customHeight="1" outlineLevel="1" thickBot="1" x14ac:dyDescent="0.45">
      <c r="B9" s="2"/>
      <c r="C9" s="2"/>
    </row>
    <row r="10" spans="2:14" ht="15.75" customHeight="1" outlineLevel="1" x14ac:dyDescent="0.3">
      <c r="B10" s="88" t="s">
        <v>31</v>
      </c>
      <c r="C10" s="89"/>
      <c r="D10" s="89"/>
      <c r="E10" s="89"/>
      <c r="F10" s="89"/>
      <c r="G10" s="89"/>
      <c r="H10" s="89"/>
      <c r="I10" s="89"/>
      <c r="J10" s="89"/>
      <c r="K10" s="89"/>
      <c r="L10" s="90"/>
      <c r="M10" s="91"/>
      <c r="N10" s="91"/>
    </row>
    <row r="11" spans="2:14" ht="15.75" customHeight="1" outlineLevel="1" x14ac:dyDescent="0.3">
      <c r="B11" s="74" t="s">
        <v>0</v>
      </c>
      <c r="C11" s="76">
        <v>36.568600000000004</v>
      </c>
      <c r="D11" s="76">
        <v>36.568600000000004</v>
      </c>
      <c r="E11" s="76">
        <v>36.568600000000004</v>
      </c>
      <c r="F11" s="76">
        <v>36.568600000000004</v>
      </c>
      <c r="G11" s="76">
        <v>36.568600000000004</v>
      </c>
      <c r="H11" s="76">
        <v>36.568600000000004</v>
      </c>
      <c r="I11" s="76">
        <v>36.568600000000004</v>
      </c>
      <c r="J11" s="76">
        <v>36.568600000000004</v>
      </c>
      <c r="K11" s="76">
        <v>36.568600000000004</v>
      </c>
      <c r="L11" s="76">
        <v>36.568600000000004</v>
      </c>
      <c r="M11" s="76">
        <v>36.568600000000004</v>
      </c>
      <c r="N11" s="75">
        <v>38.225299999999997</v>
      </c>
    </row>
    <row r="12" spans="2:14" ht="15.75" customHeight="1" outlineLevel="1" x14ac:dyDescent="0.4">
      <c r="B12" s="78"/>
      <c r="C12" s="79" t="s">
        <v>1</v>
      </c>
      <c r="D12" s="79" t="s">
        <v>2</v>
      </c>
      <c r="E12" s="79" t="s">
        <v>3</v>
      </c>
      <c r="F12" s="79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74" t="s">
        <v>12</v>
      </c>
    </row>
    <row r="13" spans="2:14" ht="15.75" customHeight="1" outlineLevel="1" x14ac:dyDescent="0.3">
      <c r="B13" s="80" t="s">
        <v>22</v>
      </c>
      <c r="C13" s="81">
        <v>3604</v>
      </c>
      <c r="D13" s="81">
        <v>3604</v>
      </c>
      <c r="E13" s="81">
        <v>3604</v>
      </c>
      <c r="F13" s="81">
        <v>3604</v>
      </c>
      <c r="G13" s="81">
        <v>3604</v>
      </c>
      <c r="H13" s="81">
        <v>3604</v>
      </c>
      <c r="I13" s="81">
        <v>3604</v>
      </c>
      <c r="J13" s="81">
        <v>3604</v>
      </c>
      <c r="K13" s="81">
        <v>3604</v>
      </c>
      <c r="L13" s="81">
        <v>3604</v>
      </c>
      <c r="M13" s="81">
        <v>3604</v>
      </c>
      <c r="N13" s="81">
        <v>3604</v>
      </c>
    </row>
    <row r="14" spans="2:14" ht="15.75" customHeight="1" outlineLevel="1" x14ac:dyDescent="0.3">
      <c r="B14" s="82" t="s">
        <v>23</v>
      </c>
      <c r="C14" s="92">
        <v>548</v>
      </c>
      <c r="D14" s="92">
        <v>548</v>
      </c>
      <c r="E14" s="92">
        <v>548</v>
      </c>
      <c r="F14" s="92">
        <v>548</v>
      </c>
      <c r="G14" s="92">
        <v>548</v>
      </c>
      <c r="H14" s="92">
        <v>548</v>
      </c>
      <c r="I14" s="92">
        <v>548</v>
      </c>
      <c r="J14" s="92">
        <v>548</v>
      </c>
      <c r="K14" s="92">
        <v>548</v>
      </c>
      <c r="L14" s="92">
        <v>548</v>
      </c>
      <c r="M14" s="83">
        <v>548</v>
      </c>
      <c r="N14" s="83">
        <v>573</v>
      </c>
    </row>
    <row r="15" spans="2:14" ht="18.75" customHeight="1" outlineLevel="1" x14ac:dyDescent="0.3">
      <c r="B15" s="85" t="s">
        <v>24</v>
      </c>
      <c r="C15" s="86">
        <f t="shared" ref="C15:N15" si="0">C14/C11</f>
        <v>14.985534037398203</v>
      </c>
      <c r="D15" s="86">
        <f t="shared" si="0"/>
        <v>14.985534037398203</v>
      </c>
      <c r="E15" s="86">
        <f t="shared" si="0"/>
        <v>14.985534037398203</v>
      </c>
      <c r="F15" s="86">
        <f t="shared" si="0"/>
        <v>14.985534037398203</v>
      </c>
      <c r="G15" s="86">
        <f t="shared" si="0"/>
        <v>14.985534037398203</v>
      </c>
      <c r="H15" s="86">
        <f t="shared" si="0"/>
        <v>14.985534037398203</v>
      </c>
      <c r="I15" s="86">
        <f t="shared" si="0"/>
        <v>14.985534037398203</v>
      </c>
      <c r="J15" s="86">
        <f t="shared" si="0"/>
        <v>14.985534037398203</v>
      </c>
      <c r="K15" s="86">
        <f t="shared" si="0"/>
        <v>14.985534037398203</v>
      </c>
      <c r="L15" s="86">
        <f t="shared" si="0"/>
        <v>14.985534037398203</v>
      </c>
      <c r="M15" s="86">
        <f t="shared" si="0"/>
        <v>14.985534037398203</v>
      </c>
      <c r="N15" s="86">
        <f t="shared" si="0"/>
        <v>14.990072020363478</v>
      </c>
    </row>
    <row r="16" spans="2:14" s="73" customFormat="1" ht="18.75" customHeight="1" outlineLevel="1" x14ac:dyDescent="0.3"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2:15" s="73" customFormat="1" ht="18.75" customHeight="1" outlineLevel="1" x14ac:dyDescent="0.3"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2:15" ht="21" x14ac:dyDescent="0.4">
      <c r="B18" s="2"/>
      <c r="C18" s="2"/>
      <c r="D18" s="35"/>
    </row>
    <row r="19" spans="2:15" ht="21" customHeight="1" x14ac:dyDescent="0.3">
      <c r="B19" s="125" t="s">
        <v>49</v>
      </c>
      <c r="C19" s="125"/>
      <c r="D19" s="125"/>
      <c r="E19" s="125"/>
      <c r="F19" s="125"/>
      <c r="G19" s="125"/>
      <c r="H19" s="125"/>
      <c r="I19" s="125"/>
      <c r="J19" s="125"/>
    </row>
    <row r="20" spans="2:15" ht="21" customHeight="1" x14ac:dyDescent="0.3">
      <c r="B20" s="125"/>
      <c r="C20" s="125"/>
      <c r="D20" s="125"/>
      <c r="E20" s="125"/>
      <c r="F20" s="125"/>
      <c r="G20" s="125"/>
      <c r="H20" s="125"/>
      <c r="I20" s="125"/>
      <c r="J20" s="125"/>
    </row>
    <row r="21" spans="2:15" ht="21" hidden="1" outlineLevel="1" x14ac:dyDescent="0.4">
      <c r="B21" s="2">
        <v>2022</v>
      </c>
      <c r="C21" s="2"/>
      <c r="D21" s="35"/>
    </row>
    <row r="22" spans="2:15" ht="14.4" hidden="1" outlineLevel="1" x14ac:dyDescent="0.3"/>
    <row r="23" spans="2:15" ht="15.6" hidden="1" outlineLevel="1" x14ac:dyDescent="0.4">
      <c r="B23" s="36" t="s">
        <v>0</v>
      </c>
      <c r="C23" s="37">
        <v>27.9998</v>
      </c>
      <c r="D23" s="37">
        <v>29.254899999999999</v>
      </c>
      <c r="E23" s="37">
        <f t="shared" ref="E23:F23" si="1">D23</f>
        <v>29.254899999999999</v>
      </c>
      <c r="F23" s="37">
        <f t="shared" si="1"/>
        <v>29.254899999999999</v>
      </c>
      <c r="G23" s="37"/>
      <c r="H23" s="37"/>
      <c r="I23" s="37">
        <f>F23</f>
        <v>29.254899999999999</v>
      </c>
      <c r="J23" s="37">
        <f>I23</f>
        <v>29.254899999999999</v>
      </c>
      <c r="K23" s="37">
        <v>34.090000000000003</v>
      </c>
      <c r="L23" s="38">
        <v>36.568600000000004</v>
      </c>
      <c r="M23" s="38">
        <v>36.568600000000004</v>
      </c>
      <c r="N23" s="38">
        <v>36.568600000000004</v>
      </c>
      <c r="O23" s="38">
        <v>36.568600000000004</v>
      </c>
    </row>
    <row r="24" spans="2:15" ht="16.2" hidden="1" outlineLevel="1" thickBot="1" x14ac:dyDescent="0.45">
      <c r="B24" s="39"/>
      <c r="C24" s="40" t="s">
        <v>33</v>
      </c>
      <c r="D24" s="40" t="s">
        <v>2</v>
      </c>
      <c r="E24" s="40" t="s">
        <v>3</v>
      </c>
      <c r="F24" s="40" t="s">
        <v>4</v>
      </c>
      <c r="G24" s="40"/>
      <c r="H24" s="40"/>
      <c r="I24" s="40" t="s">
        <v>5</v>
      </c>
      <c r="J24" s="40" t="s">
        <v>6</v>
      </c>
      <c r="K24" s="40" t="s">
        <v>7</v>
      </c>
      <c r="L24" s="40" t="s">
        <v>8</v>
      </c>
      <c r="M24" s="40" t="s">
        <v>9</v>
      </c>
      <c r="N24" s="40" t="s">
        <v>10</v>
      </c>
      <c r="O24" s="40" t="s">
        <v>34</v>
      </c>
    </row>
    <row r="25" spans="2:15" ht="14.4" hidden="1" outlineLevel="1" x14ac:dyDescent="0.3">
      <c r="B25" s="9" t="s">
        <v>14</v>
      </c>
      <c r="C25" s="10">
        <f>C36*18*C23</f>
        <v>1816403.0256000001</v>
      </c>
      <c r="D25" s="10">
        <f>D49</f>
        <v>0</v>
      </c>
      <c r="E25" s="10">
        <v>1816727.5</v>
      </c>
      <c r="F25" s="10">
        <v>1613150.29</v>
      </c>
      <c r="G25" s="10"/>
      <c r="H25" s="10"/>
      <c r="I25" s="10">
        <v>1613150.29</v>
      </c>
      <c r="J25" s="10">
        <f>1613150.29*2</f>
        <v>3226300.58</v>
      </c>
      <c r="K25" s="10">
        <f>1613150.29</f>
        <v>1613150.29</v>
      </c>
      <c r="L25" s="10">
        <v>2255716.21</v>
      </c>
      <c r="M25" s="10">
        <v>2255716.21</v>
      </c>
      <c r="N25" s="10">
        <v>2255716.21</v>
      </c>
      <c r="O25" s="10">
        <v>2255716.21</v>
      </c>
    </row>
    <row r="26" spans="2:15" ht="14.4" hidden="1" outlineLevel="1" x14ac:dyDescent="0.3">
      <c r="B26" s="11" t="s">
        <v>15</v>
      </c>
      <c r="C26" s="10">
        <v>117485.84</v>
      </c>
      <c r="D26" s="10">
        <v>211233.61</v>
      </c>
      <c r="E26" s="10">
        <v>1000</v>
      </c>
      <c r="F26" s="10">
        <v>1000</v>
      </c>
      <c r="G26" s="10"/>
      <c r="H26" s="10"/>
      <c r="I26" s="10">
        <v>1000</v>
      </c>
      <c r="J26" s="10">
        <v>1000</v>
      </c>
      <c r="K26" s="10">
        <v>228549.21</v>
      </c>
      <c r="L26" s="10">
        <v>175721.62</v>
      </c>
      <c r="M26" s="10">
        <v>175972.66</v>
      </c>
      <c r="N26" s="10">
        <v>1759.73</v>
      </c>
      <c r="O26" s="10">
        <v>107650</v>
      </c>
    </row>
    <row r="27" spans="2:15" ht="14.4" hidden="1" outlineLevel="1" x14ac:dyDescent="0.3">
      <c r="B27" s="11" t="s">
        <v>16</v>
      </c>
      <c r="C27" s="10">
        <f t="shared" ref="C27:F27" si="2">C36*C37</f>
        <v>1665048</v>
      </c>
      <c r="D27" s="10">
        <f t="shared" si="2"/>
        <v>1580354</v>
      </c>
      <c r="E27" s="10">
        <f t="shared" si="2"/>
        <v>1580354</v>
      </c>
      <c r="F27" s="10">
        <f t="shared" si="2"/>
        <v>1580354</v>
      </c>
      <c r="G27" s="10"/>
      <c r="H27" s="10"/>
      <c r="I27" s="10">
        <f t="shared" ref="I27:K27" si="3">I36*I37</f>
        <v>1580354</v>
      </c>
      <c r="J27" s="10">
        <f t="shared" si="3"/>
        <v>3160708</v>
      </c>
      <c r="K27" s="10">
        <f t="shared" si="3"/>
        <v>1841644</v>
      </c>
      <c r="L27" s="10"/>
      <c r="M27" s="10">
        <f t="shared" ref="M27:O27" si="4">M36*M37</f>
        <v>1974992</v>
      </c>
      <c r="N27" s="10">
        <f t="shared" si="4"/>
        <v>1974992</v>
      </c>
      <c r="O27" s="10">
        <f t="shared" si="4"/>
        <v>1974992</v>
      </c>
    </row>
    <row r="28" spans="2:15" ht="14.4" hidden="1" outlineLevel="1" x14ac:dyDescent="0.3">
      <c r="B28" s="11" t="s">
        <v>17</v>
      </c>
      <c r="C28" s="10">
        <f>300+56</f>
        <v>356</v>
      </c>
      <c r="D28" s="10">
        <f t="shared" ref="D28:F28" si="5">100+56</f>
        <v>156</v>
      </c>
      <c r="E28" s="10">
        <f t="shared" si="5"/>
        <v>156</v>
      </c>
      <c r="F28" s="10">
        <f t="shared" si="5"/>
        <v>156</v>
      </c>
      <c r="G28" s="10"/>
      <c r="H28" s="10"/>
      <c r="I28" s="10">
        <f>100+56</f>
        <v>156</v>
      </c>
      <c r="J28" s="10">
        <v>600</v>
      </c>
      <c r="K28" s="10">
        <v>600</v>
      </c>
      <c r="L28" s="10">
        <v>600</v>
      </c>
      <c r="M28" s="10">
        <v>600</v>
      </c>
      <c r="N28" s="10">
        <v>600</v>
      </c>
      <c r="O28" s="10">
        <v>600</v>
      </c>
    </row>
    <row r="29" spans="2:15" ht="14.4" hidden="1" outlineLevel="1" x14ac:dyDescent="0.3">
      <c r="B29" s="11" t="s">
        <v>32</v>
      </c>
      <c r="C29" s="10">
        <v>23426</v>
      </c>
      <c r="D29" s="10">
        <v>23427</v>
      </c>
      <c r="E29" s="10">
        <v>0</v>
      </c>
      <c r="F29" s="10">
        <v>0</v>
      </c>
      <c r="G29" s="10"/>
      <c r="H29" s="10"/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2:15" hidden="1" outlineLevel="1" thickBot="1" x14ac:dyDescent="0.35">
      <c r="B30" s="8" t="s">
        <v>18</v>
      </c>
      <c r="C30" s="12">
        <f t="shared" ref="C30:F30" si="6">C25-C26-C27-C28</f>
        <v>33513.185599999968</v>
      </c>
      <c r="D30" s="12">
        <f t="shared" si="6"/>
        <v>-1791743.6099999999</v>
      </c>
      <c r="E30" s="12">
        <f t="shared" si="6"/>
        <v>235217.5</v>
      </c>
      <c r="F30" s="12">
        <f t="shared" si="6"/>
        <v>31640.290000000037</v>
      </c>
      <c r="G30" s="12"/>
      <c r="H30" s="12"/>
      <c r="I30" s="12">
        <f t="shared" ref="I30:O30" si="7">I25-I26-I27-I28</f>
        <v>31640.290000000037</v>
      </c>
      <c r="J30" s="12">
        <f t="shared" si="7"/>
        <v>63992.580000000075</v>
      </c>
      <c r="K30" s="12">
        <f t="shared" si="7"/>
        <v>-457642.91999999993</v>
      </c>
      <c r="L30" s="12">
        <f t="shared" si="7"/>
        <v>2079394.5899999999</v>
      </c>
      <c r="M30" s="12">
        <f t="shared" si="7"/>
        <v>104151.55000000005</v>
      </c>
      <c r="N30" s="12">
        <f t="shared" si="7"/>
        <v>278364.48</v>
      </c>
      <c r="O30" s="12">
        <f t="shared" si="7"/>
        <v>172474.20999999996</v>
      </c>
    </row>
    <row r="31" spans="2:15" ht="14.4" hidden="1" outlineLevel="1" x14ac:dyDescent="0.3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ht="14.4" hidden="1" outlineLevel="1" x14ac:dyDescent="0.3">
      <c r="B32" s="15" t="s">
        <v>19</v>
      </c>
      <c r="C32" s="16">
        <f t="shared" ref="C32:F32" si="8">C25-C28-C29-C26</f>
        <v>1675135.1856</v>
      </c>
      <c r="D32" s="16">
        <f t="shared" si="8"/>
        <v>-234816.61</v>
      </c>
      <c r="E32" s="16">
        <f t="shared" si="8"/>
        <v>1815571.5</v>
      </c>
      <c r="F32" s="16">
        <f t="shared" si="8"/>
        <v>1611994.29</v>
      </c>
      <c r="G32" s="16"/>
      <c r="H32" s="16"/>
      <c r="I32" s="16">
        <f t="shared" ref="I32:O32" si="9">I25-I28-I29-I26</f>
        <v>1611994.29</v>
      </c>
      <c r="J32" s="16">
        <f t="shared" si="9"/>
        <v>3224700.58</v>
      </c>
      <c r="K32" s="16">
        <f t="shared" si="9"/>
        <v>1384001.08</v>
      </c>
      <c r="L32" s="16">
        <f t="shared" si="9"/>
        <v>2079394.5899999999</v>
      </c>
      <c r="M32" s="16">
        <f t="shared" si="9"/>
        <v>2079143.55</v>
      </c>
      <c r="N32" s="16">
        <f t="shared" si="9"/>
        <v>2253356.48</v>
      </c>
      <c r="O32" s="16">
        <f t="shared" si="9"/>
        <v>2147466.21</v>
      </c>
    </row>
    <row r="33" spans="2:15" ht="14.4" hidden="1" outlineLevel="1" x14ac:dyDescent="0.3">
      <c r="B33" s="13" t="s">
        <v>20</v>
      </c>
      <c r="C33" s="17">
        <f t="shared" ref="C33:F33" si="10">C27</f>
        <v>1665048</v>
      </c>
      <c r="D33" s="17">
        <f t="shared" si="10"/>
        <v>1580354</v>
      </c>
      <c r="E33" s="17">
        <f t="shared" si="10"/>
        <v>1580354</v>
      </c>
      <c r="F33" s="17">
        <f t="shared" si="10"/>
        <v>1580354</v>
      </c>
      <c r="G33" s="17"/>
      <c r="H33" s="17"/>
      <c r="I33" s="17">
        <f t="shared" ref="I33:O33" si="11">I27</f>
        <v>1580354</v>
      </c>
      <c r="J33" s="17">
        <f t="shared" si="11"/>
        <v>3160708</v>
      </c>
      <c r="K33" s="17">
        <f t="shared" si="11"/>
        <v>1841644</v>
      </c>
      <c r="L33" s="17">
        <f t="shared" si="11"/>
        <v>0</v>
      </c>
      <c r="M33" s="17">
        <f t="shared" si="11"/>
        <v>1974992</v>
      </c>
      <c r="N33" s="17">
        <f t="shared" si="11"/>
        <v>1974992</v>
      </c>
      <c r="O33" s="17">
        <f t="shared" si="11"/>
        <v>1974992</v>
      </c>
    </row>
    <row r="34" spans="2:15" hidden="1" outlineLevel="1" thickBot="1" x14ac:dyDescent="0.35">
      <c r="B34" s="18" t="s">
        <v>21</v>
      </c>
      <c r="C34" s="19">
        <f t="shared" ref="C34:F34" si="12">C33/C32</f>
        <v>0.99397828564123503</v>
      </c>
      <c r="D34" s="19">
        <f t="shared" si="12"/>
        <v>-6.7301627427463506</v>
      </c>
      <c r="E34" s="19">
        <f t="shared" si="12"/>
        <v>0.87044437522840601</v>
      </c>
      <c r="F34" s="19">
        <f t="shared" si="12"/>
        <v>0.98037195900985474</v>
      </c>
      <c r="G34" s="19"/>
      <c r="H34" s="19"/>
      <c r="I34" s="19">
        <f t="shared" ref="I34:O34" si="13">I33/I32</f>
        <v>0.98037195900985474</v>
      </c>
      <c r="J34" s="19">
        <f t="shared" si="13"/>
        <v>0.9801554971035481</v>
      </c>
      <c r="K34" s="19">
        <f t="shared" si="13"/>
        <v>1.3306665916763589</v>
      </c>
      <c r="L34" s="19">
        <f t="shared" si="13"/>
        <v>0</v>
      </c>
      <c r="M34" s="19">
        <f t="shared" si="13"/>
        <v>0.9499065131890484</v>
      </c>
      <c r="N34" s="19">
        <f t="shared" si="13"/>
        <v>0.87646673641269579</v>
      </c>
      <c r="O34" s="19">
        <f t="shared" si="13"/>
        <v>0.91968478516828445</v>
      </c>
    </row>
    <row r="35" spans="2:15" ht="14.4" hidden="1" outlineLevel="1" x14ac:dyDescent="0.3"/>
    <row r="36" spans="2:15" ht="14.4" hidden="1" outlineLevel="1" x14ac:dyDescent="0.3">
      <c r="B36" s="21" t="s">
        <v>22</v>
      </c>
      <c r="C36" s="22">
        <v>3604</v>
      </c>
      <c r="D36" s="22">
        <v>3604</v>
      </c>
      <c r="E36" s="22">
        <v>3604</v>
      </c>
      <c r="F36" s="22">
        <v>3604</v>
      </c>
      <c r="G36" s="22"/>
      <c r="H36" s="22"/>
      <c r="I36" s="22">
        <v>3604</v>
      </c>
      <c r="J36" s="22">
        <v>3604</v>
      </c>
      <c r="K36" s="22">
        <v>3604</v>
      </c>
      <c r="L36" s="22">
        <v>3604</v>
      </c>
      <c r="M36" s="22">
        <v>3604</v>
      </c>
      <c r="N36" s="22">
        <v>3604</v>
      </c>
      <c r="O36" s="22">
        <v>3604</v>
      </c>
    </row>
    <row r="37" spans="2:15" ht="14.4" hidden="1" outlineLevel="1" x14ac:dyDescent="0.3">
      <c r="B37" s="23" t="s">
        <v>23</v>
      </c>
      <c r="C37" s="34">
        <v>462</v>
      </c>
      <c r="D37" s="34">
        <v>438.5</v>
      </c>
      <c r="E37" s="34">
        <v>438.5</v>
      </c>
      <c r="F37" s="34">
        <v>438.5</v>
      </c>
      <c r="G37" s="34"/>
      <c r="H37" s="34"/>
      <c r="I37" s="34">
        <v>438.5</v>
      </c>
      <c r="J37" s="34">
        <f>438.5*2</f>
        <v>877</v>
      </c>
      <c r="K37" s="34">
        <v>511</v>
      </c>
      <c r="L37" s="34"/>
      <c r="M37" s="34">
        <v>548</v>
      </c>
      <c r="N37" s="34">
        <v>548</v>
      </c>
      <c r="O37" s="34">
        <v>548</v>
      </c>
    </row>
    <row r="38" spans="2:15" ht="14.4" hidden="1" outlineLevel="1" x14ac:dyDescent="0.3">
      <c r="B38" s="24" t="s">
        <v>24</v>
      </c>
      <c r="C38" s="25">
        <f t="shared" ref="C38:F38" si="14">C37/C23</f>
        <v>16.500117857984698</v>
      </c>
      <c r="D38" s="25">
        <f t="shared" si="14"/>
        <v>14.988942023387535</v>
      </c>
      <c r="E38" s="25">
        <f t="shared" si="14"/>
        <v>14.988942023387535</v>
      </c>
      <c r="F38" s="25">
        <f t="shared" si="14"/>
        <v>14.988942023387535</v>
      </c>
      <c r="G38" s="25"/>
      <c r="H38" s="25"/>
      <c r="I38" s="25">
        <f t="shared" ref="I38:O38" si="15">I37/I23</f>
        <v>14.988942023387535</v>
      </c>
      <c r="J38" s="25">
        <f t="shared" si="15"/>
        <v>29.97788404677507</v>
      </c>
      <c r="K38" s="25">
        <f t="shared" si="15"/>
        <v>14.989733059548254</v>
      </c>
      <c r="L38" s="25">
        <f t="shared" si="15"/>
        <v>0</v>
      </c>
      <c r="M38" s="25">
        <f t="shared" si="15"/>
        <v>14.985534037398203</v>
      </c>
      <c r="N38" s="25">
        <f t="shared" si="15"/>
        <v>14.985534037398203</v>
      </c>
      <c r="O38" s="25">
        <f t="shared" si="15"/>
        <v>14.985534037398203</v>
      </c>
    </row>
    <row r="39" spans="2:15" ht="14.4" hidden="1" outlineLevel="1" x14ac:dyDescent="0.3">
      <c r="B39" s="24" t="s">
        <v>25</v>
      </c>
      <c r="C39" s="25">
        <f t="shared" ref="C39:F39" si="16">C37*0.895</f>
        <v>413.49</v>
      </c>
      <c r="D39" s="25">
        <f t="shared" si="16"/>
        <v>392.45749999999998</v>
      </c>
      <c r="E39" s="25">
        <f t="shared" si="16"/>
        <v>392.45749999999998</v>
      </c>
      <c r="F39" s="25">
        <f t="shared" si="16"/>
        <v>392.45749999999998</v>
      </c>
      <c r="G39" s="25"/>
      <c r="H39" s="25"/>
      <c r="I39" s="25">
        <f t="shared" ref="I39:O39" si="17">I37*0.895</f>
        <v>392.45749999999998</v>
      </c>
      <c r="J39" s="25">
        <f t="shared" si="17"/>
        <v>784.91499999999996</v>
      </c>
      <c r="K39" s="25">
        <f t="shared" si="17"/>
        <v>457.34500000000003</v>
      </c>
      <c r="L39" s="25">
        <f t="shared" si="17"/>
        <v>0</v>
      </c>
      <c r="M39" s="25">
        <f t="shared" si="17"/>
        <v>490.46000000000004</v>
      </c>
      <c r="N39" s="25">
        <f t="shared" si="17"/>
        <v>490.46000000000004</v>
      </c>
      <c r="O39" s="25">
        <f t="shared" si="17"/>
        <v>490.46000000000004</v>
      </c>
    </row>
    <row r="40" spans="2:15" hidden="1" outlineLevel="1" thickBot="1" x14ac:dyDescent="0.35">
      <c r="B40" s="26" t="s">
        <v>26</v>
      </c>
      <c r="C40" s="27">
        <f t="shared" ref="C40:F40" si="18">C39/C23</f>
        <v>14.767605482896306</v>
      </c>
      <c r="D40" s="27">
        <f t="shared" si="18"/>
        <v>13.415103110931843</v>
      </c>
      <c r="E40" s="27">
        <f t="shared" si="18"/>
        <v>13.415103110931843</v>
      </c>
      <c r="F40" s="27">
        <f t="shared" si="18"/>
        <v>13.415103110931843</v>
      </c>
      <c r="G40" s="27"/>
      <c r="H40" s="27"/>
      <c r="I40" s="27">
        <f t="shared" ref="I40:O40" si="19">I39/I23</f>
        <v>13.415103110931843</v>
      </c>
      <c r="J40" s="27">
        <f t="shared" si="19"/>
        <v>26.830206221863687</v>
      </c>
      <c r="K40" s="27">
        <f t="shared" si="19"/>
        <v>13.415811088295687</v>
      </c>
      <c r="L40" s="27">
        <f t="shared" si="19"/>
        <v>0</v>
      </c>
      <c r="M40" s="27">
        <f t="shared" si="19"/>
        <v>13.412052963471393</v>
      </c>
      <c r="N40" s="27">
        <f t="shared" si="19"/>
        <v>13.412052963471393</v>
      </c>
      <c r="O40" s="27">
        <f t="shared" si="19"/>
        <v>13.412052963471393</v>
      </c>
    </row>
    <row r="41" spans="2:15" ht="15.75" hidden="1" customHeight="1" outlineLevel="1" x14ac:dyDescent="0.3"/>
    <row r="42" spans="2:15" ht="15.75" hidden="1" customHeight="1" outlineLevel="1" x14ac:dyDescent="0.3">
      <c r="B42" s="21" t="s">
        <v>27</v>
      </c>
      <c r="C42" s="28">
        <f t="shared" ref="C42:F42" si="20">1788.08*C23</f>
        <v>50065.882383999997</v>
      </c>
      <c r="D42" s="28">
        <f t="shared" si="20"/>
        <v>52310.101591999999</v>
      </c>
      <c r="E42" s="28">
        <f t="shared" si="20"/>
        <v>52310.101591999999</v>
      </c>
      <c r="F42" s="28">
        <f t="shared" si="20"/>
        <v>52310.101591999999</v>
      </c>
      <c r="G42" s="28"/>
      <c r="H42" s="28"/>
      <c r="I42" s="28">
        <f t="shared" ref="I42:O42" si="21">1788.08*I23</f>
        <v>52310.101591999999</v>
      </c>
      <c r="J42" s="28">
        <f t="shared" si="21"/>
        <v>52310.101591999999</v>
      </c>
      <c r="K42" s="28">
        <f t="shared" si="21"/>
        <v>60955.647200000007</v>
      </c>
      <c r="L42" s="28">
        <f t="shared" si="21"/>
        <v>65387.582288000005</v>
      </c>
      <c r="M42" s="28">
        <f t="shared" si="21"/>
        <v>65387.582288000005</v>
      </c>
      <c r="N42" s="28">
        <f t="shared" si="21"/>
        <v>65387.582288000005</v>
      </c>
      <c r="O42" s="28">
        <f t="shared" si="21"/>
        <v>65387.582288000005</v>
      </c>
    </row>
    <row r="43" spans="2:15" ht="15.75" hidden="1" customHeight="1" outlineLevel="1" x14ac:dyDescent="0.3">
      <c r="B43" s="24" t="s">
        <v>29</v>
      </c>
      <c r="C43" s="29">
        <f t="shared" ref="C43:F43" si="22">C37/C42</f>
        <v>9.2278409567719006E-3</v>
      </c>
      <c r="D43" s="29">
        <f t="shared" si="22"/>
        <v>8.3827021293161018E-3</v>
      </c>
      <c r="E43" s="29">
        <f t="shared" si="22"/>
        <v>8.3827021293161018E-3</v>
      </c>
      <c r="F43" s="29">
        <f t="shared" si="22"/>
        <v>8.3827021293161018E-3</v>
      </c>
      <c r="G43" s="29"/>
      <c r="H43" s="29"/>
      <c r="I43" s="29">
        <f t="shared" ref="I43:O43" si="23">I37/I42</f>
        <v>8.3827021293161018E-3</v>
      </c>
      <c r="J43" s="29">
        <f t="shared" si="23"/>
        <v>1.6765404258632204E-2</v>
      </c>
      <c r="K43" s="29">
        <f t="shared" si="23"/>
        <v>8.3831445234823117E-3</v>
      </c>
      <c r="L43" s="29">
        <f t="shared" si="23"/>
        <v>0</v>
      </c>
      <c r="M43" s="29">
        <f t="shared" si="23"/>
        <v>8.3807961821608674E-3</v>
      </c>
      <c r="N43" s="29">
        <f t="shared" si="23"/>
        <v>8.3807961821608674E-3</v>
      </c>
      <c r="O43" s="29">
        <f t="shared" si="23"/>
        <v>8.3807961821608674E-3</v>
      </c>
    </row>
    <row r="44" spans="2:15" ht="15.75" hidden="1" customHeight="1" outlineLevel="1" x14ac:dyDescent="0.3">
      <c r="B44" s="24" t="s">
        <v>30</v>
      </c>
      <c r="C44" s="29">
        <f t="shared" ref="C44:F44" si="24">C43*12</f>
        <v>0.11073409148126281</v>
      </c>
      <c r="D44" s="29">
        <f t="shared" si="24"/>
        <v>0.10059242555179322</v>
      </c>
      <c r="E44" s="29">
        <f t="shared" si="24"/>
        <v>0.10059242555179322</v>
      </c>
      <c r="F44" s="29">
        <f t="shared" si="24"/>
        <v>0.10059242555179322</v>
      </c>
      <c r="G44" s="29"/>
      <c r="H44" s="29"/>
      <c r="I44" s="29">
        <f t="shared" ref="I44:O44" si="25">I43*12</f>
        <v>0.10059242555179322</v>
      </c>
      <c r="J44" s="29">
        <f t="shared" si="25"/>
        <v>0.20118485110358644</v>
      </c>
      <c r="K44" s="29">
        <f t="shared" si="25"/>
        <v>0.10059773428178774</v>
      </c>
      <c r="L44" s="29">
        <f t="shared" si="25"/>
        <v>0</v>
      </c>
      <c r="M44" s="29">
        <f t="shared" si="25"/>
        <v>0.10056955418593042</v>
      </c>
      <c r="N44" s="29">
        <f t="shared" si="25"/>
        <v>0.10056955418593042</v>
      </c>
      <c r="O44" s="29">
        <f t="shared" si="25"/>
        <v>0.10056955418593042</v>
      </c>
    </row>
    <row r="45" spans="2:15" ht="15.75" hidden="1" customHeight="1" outlineLevel="1" x14ac:dyDescent="0.3">
      <c r="B45" s="21" t="s">
        <v>28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5" ht="15.75" hidden="1" customHeight="1" outlineLevel="1" x14ac:dyDescent="0.3">
      <c r="B46" s="24" t="s">
        <v>29</v>
      </c>
      <c r="C46" s="29">
        <f t="shared" ref="C46:F46" si="26">C39/C42</f>
        <v>8.2589176563108522E-3</v>
      </c>
      <c r="D46" s="29">
        <f t="shared" si="26"/>
        <v>7.5025184057379108E-3</v>
      </c>
      <c r="E46" s="29">
        <f t="shared" si="26"/>
        <v>7.5025184057379108E-3</v>
      </c>
      <c r="F46" s="29">
        <f t="shared" si="26"/>
        <v>7.5025184057379108E-3</v>
      </c>
      <c r="G46" s="29"/>
      <c r="H46" s="29"/>
      <c r="I46" s="29">
        <f t="shared" ref="I46:O46" si="27">I39/I42</f>
        <v>7.5025184057379108E-3</v>
      </c>
      <c r="J46" s="29">
        <f t="shared" si="27"/>
        <v>1.5005036811475822E-2</v>
      </c>
      <c r="K46" s="29">
        <f t="shared" si="27"/>
        <v>7.5029143485166698E-3</v>
      </c>
      <c r="L46" s="29">
        <f t="shared" si="27"/>
        <v>0</v>
      </c>
      <c r="M46" s="29">
        <f t="shared" si="27"/>
        <v>7.5008125830339769E-3</v>
      </c>
      <c r="N46" s="29">
        <f t="shared" si="27"/>
        <v>7.5008125830339769E-3</v>
      </c>
      <c r="O46" s="29">
        <f t="shared" si="27"/>
        <v>7.5008125830339769E-3</v>
      </c>
    </row>
    <row r="47" spans="2:15" ht="15.75" hidden="1" customHeight="1" outlineLevel="1" x14ac:dyDescent="0.3">
      <c r="B47" s="26" t="s">
        <v>30</v>
      </c>
      <c r="C47" s="31">
        <f t="shared" ref="C47:F47" si="28">C46*12</f>
        <v>9.9107011875730233E-2</v>
      </c>
      <c r="D47" s="31">
        <f t="shared" si="28"/>
        <v>9.0030220868854927E-2</v>
      </c>
      <c r="E47" s="31">
        <f t="shared" si="28"/>
        <v>9.0030220868854927E-2</v>
      </c>
      <c r="F47" s="31">
        <f t="shared" si="28"/>
        <v>9.0030220868854927E-2</v>
      </c>
      <c r="G47" s="31"/>
      <c r="H47" s="31"/>
      <c r="I47" s="31">
        <f t="shared" ref="I47:O47" si="29">I46*12</f>
        <v>9.0030220868854927E-2</v>
      </c>
      <c r="J47" s="31">
        <f t="shared" si="29"/>
        <v>0.18006044173770985</v>
      </c>
      <c r="K47" s="31">
        <f t="shared" si="29"/>
        <v>9.0034972182200038E-2</v>
      </c>
      <c r="L47" s="31">
        <f t="shared" si="29"/>
        <v>0</v>
      </c>
      <c r="M47" s="31">
        <f t="shared" si="29"/>
        <v>9.000975099640772E-2</v>
      </c>
      <c r="N47" s="31">
        <f t="shared" si="29"/>
        <v>9.000975099640772E-2</v>
      </c>
      <c r="O47" s="31">
        <f t="shared" si="29"/>
        <v>9.000975099640772E-2</v>
      </c>
    </row>
    <row r="48" spans="2:15" ht="15.75" hidden="1" customHeight="1" outlineLevel="1" x14ac:dyDescent="0.3"/>
    <row r="49" spans="2:4" ht="18.75" customHeight="1" collapsed="1" x14ac:dyDescent="0.3">
      <c r="B49" s="41"/>
      <c r="C49" s="41"/>
      <c r="D49" s="32"/>
    </row>
    <row r="57" spans="2:4" ht="15.75" customHeight="1" x14ac:dyDescent="0.3"/>
    <row r="58" spans="2:4" ht="15.75" customHeight="1" x14ac:dyDescent="0.3"/>
    <row r="59" spans="2:4" ht="15.75" customHeight="1" x14ac:dyDescent="0.3"/>
    <row r="60" spans="2:4" ht="15.75" customHeight="1" x14ac:dyDescent="0.3"/>
    <row r="61" spans="2:4" ht="15.75" customHeight="1" x14ac:dyDescent="0.3"/>
    <row r="62" spans="2:4" ht="15.75" customHeight="1" x14ac:dyDescent="0.3"/>
    <row r="63" spans="2:4" ht="15.75" customHeight="1" x14ac:dyDescent="0.3"/>
    <row r="64" spans="2: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</sheetData>
  <mergeCells count="1">
    <mergeCell ref="B19:J2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7"/>
  <sheetViews>
    <sheetView topLeftCell="E1" workbookViewId="0">
      <selection activeCell="P9" sqref="P9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8" ht="14.4" outlineLevel="1" x14ac:dyDescent="0.3">
      <c r="B1" s="126">
        <v>2024</v>
      </c>
      <c r="C1" s="127"/>
    </row>
    <row r="2" spans="2:18" ht="14.4" outlineLevel="1" x14ac:dyDescent="0.3">
      <c r="B2" s="127"/>
      <c r="C2" s="127"/>
    </row>
    <row r="3" spans="2:18" outlineLevel="1" thickBot="1" x14ac:dyDescent="0.35">
      <c r="B3" s="74" t="s">
        <v>0</v>
      </c>
      <c r="C3" s="75">
        <v>37.570700000000002</v>
      </c>
      <c r="D3" s="75">
        <v>38.083599999999997</v>
      </c>
      <c r="E3" s="75">
        <v>38.994500000000002</v>
      </c>
      <c r="F3" s="75">
        <v>38.994500000000002</v>
      </c>
      <c r="G3" s="76">
        <v>39.5518</v>
      </c>
      <c r="H3" s="76">
        <v>40.2485</v>
      </c>
      <c r="I3" s="77">
        <v>40.766199999999998</v>
      </c>
      <c r="J3" s="76">
        <v>40.992600000000003</v>
      </c>
      <c r="K3" s="76">
        <v>41.094799999999999</v>
      </c>
      <c r="L3" s="76">
        <v>41.193399999999997</v>
      </c>
      <c r="M3" s="76">
        <v>41.358899999999998</v>
      </c>
      <c r="N3" s="77">
        <v>42.282499999999999</v>
      </c>
      <c r="O3" s="89"/>
    </row>
    <row r="4" spans="2:18" ht="16.2" outlineLevel="1" thickBot="1" x14ac:dyDescent="0.45">
      <c r="B4" s="78"/>
      <c r="C4" s="7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4" t="s">
        <v>34</v>
      </c>
      <c r="O4" s="42" t="s">
        <v>13</v>
      </c>
    </row>
    <row r="5" spans="2:18" ht="14.4" outlineLevel="1" x14ac:dyDescent="0.3">
      <c r="B5" s="80" t="s">
        <v>22</v>
      </c>
      <c r="C5" s="93">
        <v>643790</v>
      </c>
      <c r="D5" s="93">
        <v>643790</v>
      </c>
      <c r="E5" s="93">
        <v>643790</v>
      </c>
      <c r="F5" s="93">
        <v>643790</v>
      </c>
      <c r="G5" s="93">
        <v>643790</v>
      </c>
      <c r="H5" s="93">
        <v>643790</v>
      </c>
      <c r="I5" s="93">
        <v>643790</v>
      </c>
      <c r="J5" s="93">
        <v>643790</v>
      </c>
      <c r="K5" s="108" t="s">
        <v>51</v>
      </c>
      <c r="L5" s="93" t="s">
        <v>51</v>
      </c>
      <c r="M5" s="93" t="s">
        <v>51</v>
      </c>
      <c r="N5" s="135" t="s">
        <v>51</v>
      </c>
      <c r="O5" s="96"/>
    </row>
    <row r="6" spans="2:18" ht="14.4" outlineLevel="1" x14ac:dyDescent="0.3">
      <c r="B6" s="82" t="s">
        <v>23</v>
      </c>
      <c r="C6" s="83">
        <v>8.1300000000000008</v>
      </c>
      <c r="D6" s="83">
        <v>8.25</v>
      </c>
      <c r="E6" s="83">
        <v>8.44</v>
      </c>
      <c r="F6" s="94">
        <f t="shared" ref="F6:N6" si="0">ROUND((F7*F3),2)</f>
        <v>8.65</v>
      </c>
      <c r="G6" s="94">
        <f t="shared" si="0"/>
        <v>8.77</v>
      </c>
      <c r="H6" s="94">
        <f t="shared" si="0"/>
        <v>8.92</v>
      </c>
      <c r="I6" s="94">
        <f t="shared" si="0"/>
        <v>9.0399999999999991</v>
      </c>
      <c r="J6" s="94">
        <f t="shared" si="0"/>
        <v>9.09</v>
      </c>
      <c r="K6" s="94">
        <f t="shared" si="0"/>
        <v>9.11</v>
      </c>
      <c r="L6" s="94">
        <f t="shared" si="0"/>
        <v>9.1300000000000008</v>
      </c>
      <c r="M6" s="94">
        <f t="shared" si="0"/>
        <v>9.17</v>
      </c>
      <c r="N6" s="94">
        <v>10.62</v>
      </c>
      <c r="O6" s="97"/>
    </row>
    <row r="7" spans="2:18" ht="15.75" customHeight="1" outlineLevel="1" x14ac:dyDescent="0.3">
      <c r="B7" s="85" t="s">
        <v>24</v>
      </c>
      <c r="C7" s="86">
        <f>C6/C3</f>
        <v>0.2163920288948569</v>
      </c>
      <c r="D7" s="86">
        <f>D6/D3</f>
        <v>0.21662868006175889</v>
      </c>
      <c r="E7" s="86">
        <f>E6/E3</f>
        <v>0.2164407801100155</v>
      </c>
      <c r="F7" s="95">
        <v>0.22170000000000001</v>
      </c>
      <c r="G7" s="95">
        <v>0.22170000000000001</v>
      </c>
      <c r="H7" s="95">
        <v>0.22170000000000001</v>
      </c>
      <c r="I7" s="95">
        <v>0.22170000000000001</v>
      </c>
      <c r="J7" s="95">
        <v>0.22170000000000001</v>
      </c>
      <c r="K7" s="95">
        <v>0.22170000000000001</v>
      </c>
      <c r="L7" s="95">
        <v>0.22170000000000001</v>
      </c>
      <c r="M7" s="95">
        <v>0.22170000000000001</v>
      </c>
      <c r="N7" s="136">
        <f>N6/N3</f>
        <v>0.25116774079110743</v>
      </c>
      <c r="O7" s="98"/>
    </row>
    <row r="8" spans="2:18" ht="11.25" customHeight="1" x14ac:dyDescent="0.4">
      <c r="B8" s="2"/>
      <c r="C8" s="2"/>
      <c r="Q8" s="5"/>
    </row>
    <row r="9" spans="2:18" ht="9.75" customHeight="1" outlineLevel="1" x14ac:dyDescent="0.3">
      <c r="B9" s="126">
        <v>2023</v>
      </c>
      <c r="C9" s="127"/>
    </row>
    <row r="10" spans="2:18" ht="9.75" customHeight="1" outlineLevel="1" x14ac:dyDescent="0.3">
      <c r="B10" s="127"/>
      <c r="C10" s="127"/>
      <c r="Q10" s="5"/>
    </row>
    <row r="11" spans="2:18" ht="14.4" outlineLevel="1" x14ac:dyDescent="0.3"/>
    <row r="12" spans="2:18" outlineLevel="1" thickBot="1" x14ac:dyDescent="0.35">
      <c r="B12" s="74" t="s">
        <v>43</v>
      </c>
      <c r="C12" s="76">
        <v>36.568600000000004</v>
      </c>
      <c r="D12" s="76">
        <v>36.568600000000004</v>
      </c>
      <c r="E12" s="76">
        <v>36.568600000000004</v>
      </c>
      <c r="F12" s="76">
        <v>36.568600000000004</v>
      </c>
      <c r="G12" s="76">
        <v>36.568600000000004</v>
      </c>
      <c r="H12" s="76">
        <v>36.568600000000004</v>
      </c>
      <c r="I12" s="76">
        <v>36.568600000000004</v>
      </c>
      <c r="J12" s="76">
        <v>36.568600000000004</v>
      </c>
      <c r="K12" s="76">
        <v>36.568600000000004</v>
      </c>
      <c r="L12" s="76">
        <v>36.568600000000004</v>
      </c>
      <c r="M12" s="76">
        <v>36.568600000000004</v>
      </c>
      <c r="N12" s="99">
        <f>38.2253</f>
        <v>38.225299999999997</v>
      </c>
      <c r="O12" s="89"/>
      <c r="R12" s="33"/>
    </row>
    <row r="13" spans="2:18" ht="16.2" outlineLevel="1" thickBot="1" x14ac:dyDescent="0.45">
      <c r="B13" s="78"/>
      <c r="C13" s="79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79" t="s">
        <v>34</v>
      </c>
      <c r="O13" s="42" t="s">
        <v>13</v>
      </c>
    </row>
    <row r="14" spans="2:18" ht="14.4" outlineLevel="1" x14ac:dyDescent="0.3">
      <c r="B14" s="80" t="s">
        <v>22</v>
      </c>
      <c r="C14" s="81"/>
      <c r="D14" s="81"/>
      <c r="E14" s="81"/>
      <c r="F14" s="81">
        <v>230240</v>
      </c>
      <c r="G14" s="81">
        <v>230240</v>
      </c>
      <c r="H14" s="81">
        <v>462210</v>
      </c>
      <c r="I14" s="81">
        <v>462210</v>
      </c>
      <c r="J14" s="81">
        <v>462210</v>
      </c>
      <c r="K14" s="81">
        <v>462210</v>
      </c>
      <c r="L14" s="81">
        <v>573500</v>
      </c>
      <c r="M14" s="81">
        <v>643790</v>
      </c>
      <c r="N14" s="93">
        <v>643790</v>
      </c>
      <c r="O14" s="96"/>
    </row>
    <row r="15" spans="2:18" ht="14.4" outlineLevel="1" x14ac:dyDescent="0.3">
      <c r="B15" s="82" t="s">
        <v>23</v>
      </c>
      <c r="C15" s="92"/>
      <c r="D15" s="92"/>
      <c r="E15" s="92"/>
      <c r="F15" s="92">
        <v>7.92</v>
      </c>
      <c r="G15" s="92">
        <v>7.92</v>
      </c>
      <c r="H15" s="92">
        <v>7.92</v>
      </c>
      <c r="I15" s="92">
        <v>7.92</v>
      </c>
      <c r="J15" s="92">
        <v>7.92</v>
      </c>
      <c r="K15" s="92">
        <v>7.92</v>
      </c>
      <c r="L15" s="92">
        <v>7.92</v>
      </c>
      <c r="M15" s="83">
        <v>7.92</v>
      </c>
      <c r="N15" s="83">
        <v>8.25</v>
      </c>
      <c r="O15" s="97"/>
    </row>
    <row r="16" spans="2:18" ht="15.75" customHeight="1" outlineLevel="1" x14ac:dyDescent="0.3">
      <c r="B16" s="85" t="s">
        <v>24</v>
      </c>
      <c r="C16" s="86"/>
      <c r="D16" s="86"/>
      <c r="E16" s="86"/>
      <c r="F16" s="86">
        <f t="shared" ref="F16:N16" si="1">F15/F12</f>
        <v>0.21657925105144848</v>
      </c>
      <c r="G16" s="86">
        <f t="shared" si="1"/>
        <v>0.21657925105144848</v>
      </c>
      <c r="H16" s="86">
        <f t="shared" si="1"/>
        <v>0.21657925105144848</v>
      </c>
      <c r="I16" s="86">
        <f t="shared" si="1"/>
        <v>0.21657925105144848</v>
      </c>
      <c r="J16" s="86">
        <f t="shared" si="1"/>
        <v>0.21657925105144848</v>
      </c>
      <c r="K16" s="86">
        <f t="shared" si="1"/>
        <v>0.21657925105144848</v>
      </c>
      <c r="L16" s="86">
        <f t="shared" si="1"/>
        <v>0.21657925105144848</v>
      </c>
      <c r="M16" s="86">
        <f t="shared" si="1"/>
        <v>0.21657925105144848</v>
      </c>
      <c r="N16" s="86">
        <f t="shared" si="1"/>
        <v>0.21582564427224901</v>
      </c>
      <c r="O16" s="98"/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</sheetData>
  <mergeCells count="2">
    <mergeCell ref="B1:C2"/>
    <mergeCell ref="B9:C10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89"/>
  <sheetViews>
    <sheetView workbookViewId="0">
      <selection activeCell="N8" sqref="N8"/>
    </sheetView>
  </sheetViews>
  <sheetFormatPr defaultColWidth="14.44140625" defaultRowHeight="15" customHeight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4" ht="15.6" x14ac:dyDescent="0.4">
      <c r="B1" s="44"/>
      <c r="C1" s="45"/>
      <c r="D1" s="45"/>
      <c r="E1" s="45"/>
      <c r="F1" s="45"/>
      <c r="G1" s="45"/>
      <c r="H1" s="45"/>
      <c r="I1" s="46"/>
      <c r="J1" s="45"/>
      <c r="K1" s="45"/>
      <c r="L1" s="45"/>
      <c r="M1" s="45"/>
      <c r="N1" s="4"/>
    </row>
    <row r="2" spans="2:14" ht="20.25" customHeight="1" x14ac:dyDescent="0.3">
      <c r="B2" s="47">
        <v>2024</v>
      </c>
      <c r="C2" s="45"/>
      <c r="D2" s="45"/>
      <c r="E2" s="48"/>
      <c r="F2" s="46"/>
      <c r="G2" s="45"/>
      <c r="H2" s="45"/>
      <c r="I2" s="45"/>
      <c r="J2" s="45"/>
      <c r="K2" s="45"/>
      <c r="L2" s="45"/>
      <c r="M2" s="45"/>
      <c r="N2" s="4"/>
    </row>
    <row r="3" spans="2:14" ht="14.4" x14ac:dyDescent="0.3">
      <c r="B3" s="74" t="s">
        <v>35</v>
      </c>
      <c r="C3" s="75">
        <v>37.593699999999998</v>
      </c>
      <c r="D3" s="75">
        <v>38.140999999999998</v>
      </c>
      <c r="E3" s="75">
        <v>38.988199999999999</v>
      </c>
      <c r="F3" s="75">
        <v>39.382800000000003</v>
      </c>
      <c r="G3" s="75">
        <v>40.649000000000001</v>
      </c>
      <c r="H3" s="75">
        <v>41.2316</v>
      </c>
      <c r="I3" s="75">
        <v>41.210999999999999</v>
      </c>
      <c r="J3" s="76">
        <v>41.450800000000001</v>
      </c>
      <c r="K3" s="107">
        <v>41.193399999999997</v>
      </c>
      <c r="L3" s="76">
        <v>41.289099999999998</v>
      </c>
      <c r="M3" s="76">
        <v>41.584699999999998</v>
      </c>
      <c r="N3" s="131">
        <v>42.032499999999999</v>
      </c>
    </row>
    <row r="4" spans="2:14" ht="15.6" x14ac:dyDescent="0.4">
      <c r="B4" s="78"/>
      <c r="C4" s="74" t="s">
        <v>1</v>
      </c>
      <c r="D4" s="79" t="s">
        <v>36</v>
      </c>
      <c r="E4" s="79" t="s">
        <v>3</v>
      </c>
      <c r="F4" s="74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2" t="s">
        <v>12</v>
      </c>
    </row>
    <row r="5" spans="2:14" ht="14.4" x14ac:dyDescent="0.3">
      <c r="B5" s="80" t="s">
        <v>22</v>
      </c>
      <c r="C5" s="100">
        <v>116031</v>
      </c>
      <c r="D5" s="100">
        <v>116031</v>
      </c>
      <c r="E5" s="100">
        <v>116031</v>
      </c>
      <c r="F5" s="100">
        <v>116031</v>
      </c>
      <c r="G5" s="100">
        <v>165731</v>
      </c>
      <c r="H5" s="100">
        <v>165731</v>
      </c>
      <c r="I5" s="100">
        <f>H5</f>
        <v>165731</v>
      </c>
      <c r="J5" s="122" t="s">
        <v>48</v>
      </c>
      <c r="K5" s="122" t="s">
        <v>52</v>
      </c>
      <c r="L5" s="100" t="s">
        <v>52</v>
      </c>
      <c r="M5" s="100" t="s">
        <v>52</v>
      </c>
      <c r="N5" s="100" t="s">
        <v>52</v>
      </c>
    </row>
    <row r="6" spans="2:14" ht="14.4" x14ac:dyDescent="0.3">
      <c r="B6" s="82" t="s">
        <v>23</v>
      </c>
      <c r="C6" s="94">
        <v>6.62</v>
      </c>
      <c r="D6" s="94">
        <v>6.8</v>
      </c>
      <c r="E6" s="94">
        <v>7.35</v>
      </c>
      <c r="F6" s="94">
        <v>7.96</v>
      </c>
      <c r="G6" s="101">
        <v>8.6</v>
      </c>
      <c r="H6" s="102">
        <v>9</v>
      </c>
      <c r="I6" s="102">
        <v>9.5</v>
      </c>
      <c r="J6" s="102">
        <v>8.3000000000000007</v>
      </c>
      <c r="K6" s="121">
        <v>7.4</v>
      </c>
      <c r="L6" s="102">
        <v>7.4</v>
      </c>
      <c r="M6" s="94">
        <v>7.45</v>
      </c>
      <c r="N6" s="94">
        <v>8</v>
      </c>
    </row>
    <row r="7" spans="2:14" ht="14.4" x14ac:dyDescent="0.3">
      <c r="B7" s="103" t="s">
        <v>24</v>
      </c>
      <c r="C7" s="115">
        <f>ROUND((C6/C3),4)</f>
        <v>0.17610000000000001</v>
      </c>
      <c r="D7" s="115">
        <f t="shared" ref="D7:I7" si="0">ROUND((D6/D3),4)</f>
        <v>0.17829999999999999</v>
      </c>
      <c r="E7" s="115">
        <f t="shared" si="0"/>
        <v>0.1885</v>
      </c>
      <c r="F7" s="115">
        <f t="shared" si="0"/>
        <v>0.2021</v>
      </c>
      <c r="G7" s="115">
        <f t="shared" si="0"/>
        <v>0.21160000000000001</v>
      </c>
      <c r="H7" s="115">
        <f t="shared" si="0"/>
        <v>0.21829999999999999</v>
      </c>
      <c r="I7" s="115">
        <f t="shared" si="0"/>
        <v>0.23050000000000001</v>
      </c>
      <c r="J7" s="102">
        <f>J6/J3</f>
        <v>0.20023738986943559</v>
      </c>
      <c r="K7" s="121">
        <f>K6/K3</f>
        <v>0.17964042783552708</v>
      </c>
      <c r="L7" s="102">
        <f>L6/L3</f>
        <v>0.17922405671230424</v>
      </c>
      <c r="M7" s="102">
        <f>M6/M3</f>
        <v>0.17915242865765535</v>
      </c>
      <c r="N7" s="102">
        <f>N6/N3</f>
        <v>0.19032891215131148</v>
      </c>
    </row>
    <row r="8" spans="2:14" ht="15.6" x14ac:dyDescent="0.4">
      <c r="B8" s="44"/>
      <c r="C8" s="49"/>
      <c r="D8" s="45"/>
      <c r="E8" s="45"/>
      <c r="F8" s="45"/>
      <c r="G8" s="45"/>
      <c r="H8" s="45"/>
      <c r="I8" s="45"/>
      <c r="J8" s="45"/>
      <c r="K8" s="45"/>
      <c r="L8" s="45"/>
      <c r="M8" s="45"/>
      <c r="N8" s="4"/>
    </row>
    <row r="9" spans="2:14" ht="27.75" customHeight="1" x14ac:dyDescent="0.3">
      <c r="B9" s="47">
        <v>2023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"/>
    </row>
    <row r="10" spans="2:14" ht="16.2" thickBot="1" x14ac:dyDescent="0.45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"/>
    </row>
    <row r="11" spans="2:14" ht="16.2" thickBot="1" x14ac:dyDescent="0.45">
      <c r="B11" s="60" t="s">
        <v>0</v>
      </c>
      <c r="C11" s="51">
        <v>36.568600000000004</v>
      </c>
      <c r="D11" s="51">
        <v>36.568600000000004</v>
      </c>
      <c r="E11" s="51">
        <v>36.568600000000004</v>
      </c>
      <c r="F11" s="51">
        <v>36.568600000000004</v>
      </c>
      <c r="G11" s="51">
        <v>36.568600000000004</v>
      </c>
      <c r="H11" s="51">
        <v>36.568600000000004</v>
      </c>
      <c r="I11" s="51">
        <v>36.568600000000004</v>
      </c>
      <c r="J11" s="51">
        <v>36.568600000000004</v>
      </c>
      <c r="K11" s="51">
        <v>36.568600000000004</v>
      </c>
      <c r="L11" s="51">
        <v>36.365900000000003</v>
      </c>
      <c r="M11" s="51">
        <v>36.3752</v>
      </c>
      <c r="N11" s="50">
        <v>37.982399999999998</v>
      </c>
    </row>
    <row r="12" spans="2:14" ht="16.2" thickBot="1" x14ac:dyDescent="0.45">
      <c r="B12" s="6"/>
      <c r="C12" s="7" t="s">
        <v>37</v>
      </c>
      <c r="D12" s="7" t="s">
        <v>36</v>
      </c>
      <c r="E12" s="7" t="s">
        <v>3</v>
      </c>
      <c r="F12" s="7" t="s">
        <v>4</v>
      </c>
      <c r="G12" s="7" t="s">
        <v>5</v>
      </c>
      <c r="H12" s="7" t="s">
        <v>6</v>
      </c>
      <c r="I12" s="7" t="s">
        <v>7</v>
      </c>
      <c r="J12" s="7" t="s">
        <v>8</v>
      </c>
      <c r="K12" s="7" t="s">
        <v>9</v>
      </c>
      <c r="L12" s="7" t="s">
        <v>10</v>
      </c>
      <c r="M12" s="7" t="s">
        <v>11</v>
      </c>
      <c r="N12" s="52" t="s">
        <v>12</v>
      </c>
    </row>
    <row r="13" spans="2:14" ht="14.4" x14ac:dyDescent="0.3">
      <c r="B13" s="53" t="s">
        <v>22</v>
      </c>
      <c r="C13" s="61">
        <v>69156</v>
      </c>
      <c r="D13" s="61">
        <f t="shared" ref="D13:H13" si="1">61031</f>
        <v>61031</v>
      </c>
      <c r="E13" s="61">
        <f t="shared" si="1"/>
        <v>61031</v>
      </c>
      <c r="F13" s="61">
        <f t="shared" si="1"/>
        <v>61031</v>
      </c>
      <c r="G13" s="61">
        <f t="shared" si="1"/>
        <v>61031</v>
      </c>
      <c r="H13" s="61">
        <f t="shared" si="1"/>
        <v>61031</v>
      </c>
      <c r="I13" s="61">
        <v>116031</v>
      </c>
      <c r="J13" s="61">
        <f t="shared" ref="J13:N13" si="2">116031</f>
        <v>116031</v>
      </c>
      <c r="K13" s="61">
        <f t="shared" si="2"/>
        <v>116031</v>
      </c>
      <c r="L13" s="61">
        <f t="shared" si="2"/>
        <v>116031</v>
      </c>
      <c r="M13" s="61">
        <f t="shared" si="2"/>
        <v>116031</v>
      </c>
      <c r="N13" s="62">
        <f t="shared" si="2"/>
        <v>116031</v>
      </c>
    </row>
    <row r="14" spans="2:14" ht="14.4" x14ac:dyDescent="0.3">
      <c r="B14" s="54" t="s">
        <v>23</v>
      </c>
      <c r="C14" s="56">
        <v>4.45</v>
      </c>
      <c r="D14" s="56">
        <v>5.3</v>
      </c>
      <c r="E14" s="56">
        <v>6.31</v>
      </c>
      <c r="F14" s="56">
        <v>6.85</v>
      </c>
      <c r="G14" s="55">
        <v>7.32</v>
      </c>
      <c r="H14" s="56">
        <v>8.08</v>
      </c>
      <c r="I14" s="56">
        <v>8.6</v>
      </c>
      <c r="J14" s="56">
        <v>8.6</v>
      </c>
      <c r="K14" s="56">
        <v>8</v>
      </c>
      <c r="L14" s="56">
        <v>7.7</v>
      </c>
      <c r="M14" s="43">
        <v>7.9</v>
      </c>
      <c r="N14" s="43">
        <v>7.9</v>
      </c>
    </row>
    <row r="15" spans="2:14" ht="14.4" x14ac:dyDescent="0.3">
      <c r="B15" s="57" t="s">
        <v>24</v>
      </c>
      <c r="C15" s="58">
        <f t="shared" ref="C15:N15" si="3">C14/C11</f>
        <v>0.12168909939128104</v>
      </c>
      <c r="D15" s="58">
        <f t="shared" si="3"/>
        <v>0.14493308466826729</v>
      </c>
      <c r="E15" s="58">
        <f t="shared" si="3"/>
        <v>0.17255240835033331</v>
      </c>
      <c r="F15" s="58">
        <f t="shared" si="3"/>
        <v>0.18731917546747753</v>
      </c>
      <c r="G15" s="58">
        <f t="shared" si="3"/>
        <v>0.20017173203239938</v>
      </c>
      <c r="H15" s="58">
        <f t="shared" si="3"/>
        <v>0.22095458945652827</v>
      </c>
      <c r="I15" s="58">
        <f t="shared" si="3"/>
        <v>0.23517443927303749</v>
      </c>
      <c r="J15" s="58">
        <f t="shared" si="3"/>
        <v>0.23517443927303749</v>
      </c>
      <c r="K15" s="58">
        <f t="shared" si="3"/>
        <v>0.21876692025398836</v>
      </c>
      <c r="L15" s="58">
        <f t="shared" si="3"/>
        <v>0.21173681938299338</v>
      </c>
      <c r="M15" s="58">
        <f t="shared" si="3"/>
        <v>0.21718093646220504</v>
      </c>
      <c r="N15" s="58">
        <f t="shared" si="3"/>
        <v>0.2079910695480012</v>
      </c>
    </row>
    <row r="16" spans="2:14" thickBot="1" x14ac:dyDescent="0.35">
      <c r="B16" s="59" t="s">
        <v>25</v>
      </c>
      <c r="C16" s="27">
        <f t="shared" ref="C16:N16" si="4">C14*0.895</f>
        <v>3.9827500000000002</v>
      </c>
      <c r="D16" s="27">
        <f t="shared" si="4"/>
        <v>4.7435</v>
      </c>
      <c r="E16" s="27">
        <f t="shared" si="4"/>
        <v>5.6474500000000001</v>
      </c>
      <c r="F16" s="27">
        <f t="shared" si="4"/>
        <v>6.1307499999999999</v>
      </c>
      <c r="G16" s="63">
        <f t="shared" si="4"/>
        <v>6.5514000000000001</v>
      </c>
      <c r="H16" s="27">
        <f t="shared" si="4"/>
        <v>7.2316000000000003</v>
      </c>
      <c r="I16" s="27">
        <f t="shared" si="4"/>
        <v>7.6970000000000001</v>
      </c>
      <c r="J16" s="27">
        <f t="shared" si="4"/>
        <v>7.6970000000000001</v>
      </c>
      <c r="K16" s="27">
        <f t="shared" si="4"/>
        <v>7.16</v>
      </c>
      <c r="L16" s="27">
        <f t="shared" si="4"/>
        <v>6.8915000000000006</v>
      </c>
      <c r="M16" s="27">
        <f t="shared" si="4"/>
        <v>7.0705000000000009</v>
      </c>
      <c r="N16" s="64">
        <f t="shared" si="4"/>
        <v>7.0705000000000009</v>
      </c>
    </row>
    <row r="17" spans="5:8" ht="15.75" customHeight="1" x14ac:dyDescent="0.3">
      <c r="E17" s="32"/>
      <c r="G17" s="20"/>
    </row>
    <row r="18" spans="5:8" ht="15.75" customHeight="1" x14ac:dyDescent="0.3">
      <c r="G18" s="32"/>
      <c r="H18" s="65"/>
    </row>
    <row r="19" spans="5:8" ht="15.75" customHeight="1" x14ac:dyDescent="0.3">
      <c r="G19" s="66"/>
    </row>
    <row r="20" spans="5:8" ht="15.75" customHeight="1" x14ac:dyDescent="0.3">
      <c r="G20" s="66"/>
      <c r="H20" s="20"/>
    </row>
    <row r="21" spans="5:8" ht="15.75" customHeight="1" x14ac:dyDescent="0.3">
      <c r="G21" s="20"/>
    </row>
    <row r="22" spans="5:8" ht="15.75" customHeight="1" x14ac:dyDescent="0.3">
      <c r="G22" s="20"/>
    </row>
    <row r="23" spans="5:8" ht="15.75" customHeight="1" x14ac:dyDescent="0.3">
      <c r="G23" s="20"/>
    </row>
    <row r="24" spans="5:8" ht="15.75" customHeight="1" x14ac:dyDescent="0.3">
      <c r="G24" s="20"/>
    </row>
    <row r="25" spans="5:8" ht="15.75" customHeight="1" x14ac:dyDescent="0.3">
      <c r="G25" s="20"/>
    </row>
    <row r="26" spans="5:8" ht="15.75" customHeight="1" x14ac:dyDescent="0.3">
      <c r="G26" s="20"/>
    </row>
    <row r="27" spans="5:8" ht="15.75" customHeight="1" x14ac:dyDescent="0.3">
      <c r="G27" s="20"/>
    </row>
    <row r="28" spans="5:8" ht="15.75" customHeight="1" x14ac:dyDescent="0.3">
      <c r="G28" s="20"/>
    </row>
    <row r="29" spans="5:8" ht="15.75" customHeight="1" x14ac:dyDescent="0.3">
      <c r="G29" s="20"/>
    </row>
    <row r="30" spans="5:8" ht="15.75" customHeight="1" x14ac:dyDescent="0.3">
      <c r="G30" s="20"/>
    </row>
    <row r="31" spans="5:8" ht="15.75" customHeight="1" x14ac:dyDescent="0.3">
      <c r="G31" s="20"/>
    </row>
    <row r="32" spans="5:8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</sheetData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6"/>
  <sheetViews>
    <sheetView topLeftCell="H1" workbookViewId="0">
      <selection activeCell="O10" sqref="O10"/>
    </sheetView>
  </sheetViews>
  <sheetFormatPr defaultColWidth="14.44140625" defaultRowHeight="15" customHeight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ht="14.4" x14ac:dyDescent="0.3">
      <c r="B1" s="126">
        <v>2024</v>
      </c>
      <c r="C1" s="127"/>
      <c r="D1" s="127"/>
    </row>
    <row r="2" spans="1:27" ht="14.4" x14ac:dyDescent="0.3">
      <c r="B2" s="127"/>
      <c r="C2" s="127"/>
      <c r="D2" s="127"/>
      <c r="F2" s="5"/>
      <c r="G2" s="5"/>
      <c r="H2" s="5"/>
    </row>
    <row r="3" spans="1:27" ht="14.4" x14ac:dyDescent="0.3">
      <c r="H3" s="5"/>
    </row>
    <row r="4" spans="1:27" ht="14.4" x14ac:dyDescent="0.3">
      <c r="A4" s="67"/>
      <c r="B4" s="104"/>
      <c r="C4" s="105">
        <v>45291</v>
      </c>
      <c r="D4" s="105">
        <v>45322</v>
      </c>
      <c r="E4" s="106">
        <v>45351</v>
      </c>
      <c r="F4" s="106">
        <v>45382</v>
      </c>
      <c r="G4" s="106">
        <v>45412</v>
      </c>
      <c r="H4" s="106">
        <v>45443</v>
      </c>
      <c r="I4" s="106">
        <v>45473</v>
      </c>
      <c r="J4" s="106">
        <v>45504</v>
      </c>
      <c r="K4" s="106">
        <v>45535</v>
      </c>
      <c r="L4" s="106">
        <v>45565</v>
      </c>
      <c r="M4" s="106">
        <v>45596</v>
      </c>
      <c r="N4" s="106">
        <v>45626</v>
      </c>
      <c r="O4" s="106">
        <v>45657</v>
      </c>
      <c r="P4" s="130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27" ht="16.2" thickBot="1" x14ac:dyDescent="0.45">
      <c r="B5" s="79" t="s">
        <v>0</v>
      </c>
      <c r="C5" s="75">
        <v>37.982399999999998</v>
      </c>
      <c r="D5" s="75">
        <v>37.874600000000001</v>
      </c>
      <c r="E5" s="75">
        <v>38.207700000000003</v>
      </c>
      <c r="F5" s="75">
        <v>39.229799999999997</v>
      </c>
      <c r="G5" s="75">
        <v>39.668799999999997</v>
      </c>
      <c r="H5" s="76">
        <v>40.500100000000003</v>
      </c>
      <c r="I5" s="76">
        <v>40.4542</v>
      </c>
      <c r="J5" s="107">
        <v>40.4542</v>
      </c>
      <c r="K5" s="76">
        <v>41.190100000000001</v>
      </c>
      <c r="L5" s="76">
        <v>41.190100000000001</v>
      </c>
      <c r="M5" s="76">
        <v>41.2194</v>
      </c>
      <c r="N5" s="76">
        <v>41.2194</v>
      </c>
      <c r="O5" s="76">
        <v>42.039000000000001</v>
      </c>
      <c r="P5" s="89"/>
    </row>
    <row r="6" spans="1:27" ht="16.2" thickBot="1" x14ac:dyDescent="0.45">
      <c r="B6" s="78"/>
      <c r="C6" s="74" t="s">
        <v>38</v>
      </c>
      <c r="D6" s="74" t="s">
        <v>1</v>
      </c>
      <c r="E6" s="74" t="s">
        <v>39</v>
      </c>
      <c r="F6" s="74" t="s">
        <v>40</v>
      </c>
      <c r="G6" s="74" t="s">
        <v>41</v>
      </c>
      <c r="H6" s="74" t="s">
        <v>42</v>
      </c>
      <c r="I6" s="79" t="s">
        <v>6</v>
      </c>
      <c r="J6" s="111" t="s">
        <v>7</v>
      </c>
      <c r="K6" s="79" t="s">
        <v>8</v>
      </c>
      <c r="L6" s="79" t="s">
        <v>9</v>
      </c>
      <c r="M6" s="79" t="s">
        <v>10</v>
      </c>
      <c r="N6" s="79" t="s">
        <v>11</v>
      </c>
      <c r="O6" s="129" t="s">
        <v>12</v>
      </c>
      <c r="P6" s="42"/>
    </row>
    <row r="7" spans="1:27" ht="14.4" x14ac:dyDescent="0.3">
      <c r="B7" s="80" t="s">
        <v>22</v>
      </c>
      <c r="C7" s="93">
        <v>16839</v>
      </c>
      <c r="D7" s="93">
        <v>27363</v>
      </c>
      <c r="E7" s="93">
        <v>39064</v>
      </c>
      <c r="F7" s="93">
        <v>46135</v>
      </c>
      <c r="G7" s="93">
        <v>54012</v>
      </c>
      <c r="H7" s="81">
        <v>67498</v>
      </c>
      <c r="I7" s="81">
        <v>75362</v>
      </c>
      <c r="J7" s="108" t="s">
        <v>44</v>
      </c>
      <c r="K7" s="108" t="s">
        <v>47</v>
      </c>
      <c r="L7" s="108" t="s">
        <v>53</v>
      </c>
      <c r="M7" s="81" t="s">
        <v>55</v>
      </c>
      <c r="N7" s="81" t="s">
        <v>57</v>
      </c>
      <c r="O7" s="81" t="s">
        <v>59</v>
      </c>
      <c r="P7" s="96"/>
    </row>
    <row r="8" spans="1:27" ht="14.4" x14ac:dyDescent="0.3">
      <c r="B8" s="82" t="s">
        <v>23</v>
      </c>
      <c r="C8" s="83">
        <v>41.66</v>
      </c>
      <c r="D8" s="94">
        <v>45.63</v>
      </c>
      <c r="E8" s="94">
        <v>43.77</v>
      </c>
      <c r="F8" s="94">
        <v>52.1</v>
      </c>
      <c r="G8" s="94">
        <v>50.8</v>
      </c>
      <c r="H8" s="92">
        <v>51.31</v>
      </c>
      <c r="I8" s="92">
        <v>49.2</v>
      </c>
      <c r="J8" s="109">
        <v>50.85</v>
      </c>
      <c r="K8" s="92">
        <v>45</v>
      </c>
      <c r="L8" s="92">
        <v>43.75</v>
      </c>
      <c r="M8" s="92">
        <v>49.6</v>
      </c>
      <c r="N8" s="124">
        <v>46.4</v>
      </c>
      <c r="O8" s="92">
        <v>45.5</v>
      </c>
      <c r="P8" s="97"/>
    </row>
    <row r="9" spans="1:27" ht="15.75" customHeight="1" x14ac:dyDescent="0.3">
      <c r="B9" s="85" t="s">
        <v>24</v>
      </c>
      <c r="C9" s="86">
        <f>C8/C5</f>
        <v>1.0968237920721176</v>
      </c>
      <c r="D9" s="86">
        <f>D8/D5</f>
        <v>1.2047651988403838</v>
      </c>
      <c r="E9" s="86">
        <f>E8/E5</f>
        <v>1.1455806028627737</v>
      </c>
      <c r="F9" s="86">
        <f>F8/F5</f>
        <v>1.328072026877527</v>
      </c>
      <c r="G9" s="86">
        <f>G8/G5</f>
        <v>1.2806033961198726</v>
      </c>
      <c r="H9" s="86">
        <v>1.27</v>
      </c>
      <c r="I9" s="86">
        <v>1.22</v>
      </c>
      <c r="J9" s="110">
        <f>J8/J5</f>
        <v>1.2569770258712323</v>
      </c>
      <c r="K9" s="86">
        <f>K8/K5</f>
        <v>1.0924955268377596</v>
      </c>
      <c r="L9" s="86">
        <f>L8/L5</f>
        <v>1.062148428870044</v>
      </c>
      <c r="M9" s="86">
        <f>M8/M5</f>
        <v>1.2033168847678521</v>
      </c>
      <c r="N9" s="86">
        <f>N8/N5</f>
        <v>1.1256835373634744</v>
      </c>
      <c r="O9" s="86">
        <f>O8/O5</f>
        <v>1.0823283141844477</v>
      </c>
      <c r="P9" s="98"/>
    </row>
    <row r="10" spans="1:27" ht="15.75" customHeight="1" x14ac:dyDescent="0.3">
      <c r="H10" s="72"/>
    </row>
    <row r="11" spans="1:27" ht="15.75" customHeight="1" x14ac:dyDescent="0.3">
      <c r="H11" s="72"/>
    </row>
    <row r="12" spans="1:27" ht="15.75" customHeight="1" x14ac:dyDescent="0.3">
      <c r="B12" s="128"/>
      <c r="C12" s="127"/>
      <c r="E12" s="5"/>
      <c r="H12" s="72"/>
      <c r="I12" s="32"/>
    </row>
    <row r="13" spans="1:27" ht="15.75" customHeight="1" x14ac:dyDescent="0.3">
      <c r="C13" s="33"/>
      <c r="I13" s="70"/>
    </row>
    <row r="14" spans="1:27" ht="15.75" customHeight="1" x14ac:dyDescent="0.3">
      <c r="C14" s="33"/>
    </row>
    <row r="15" spans="1:27" ht="15.75" customHeight="1" x14ac:dyDescent="0.3">
      <c r="C15" s="71"/>
    </row>
    <row r="16" spans="1:27" ht="15.75" customHeight="1" x14ac:dyDescent="0.3">
      <c r="C16" s="33"/>
      <c r="F16" s="5"/>
      <c r="G16" s="5"/>
    </row>
    <row r="17" spans="3:7" ht="15.75" customHeight="1" x14ac:dyDescent="0.3">
      <c r="F17" s="5"/>
      <c r="G17" s="5"/>
    </row>
    <row r="18" spans="3:7" ht="15.75" customHeight="1" x14ac:dyDescent="0.3">
      <c r="C18" s="71"/>
      <c r="E18" s="127"/>
      <c r="F18" s="5"/>
      <c r="G18" s="5"/>
    </row>
    <row r="19" spans="3:7" ht="15.75" customHeight="1" x14ac:dyDescent="0.3">
      <c r="C19" s="71"/>
      <c r="E19" s="127"/>
      <c r="F19" s="5"/>
      <c r="G19" s="5"/>
    </row>
    <row r="20" spans="3:7" ht="15.75" customHeight="1" x14ac:dyDescent="0.3">
      <c r="C20" s="71"/>
    </row>
    <row r="21" spans="3:7" ht="15.75" customHeight="1" x14ac:dyDescent="0.3">
      <c r="C21" s="71"/>
    </row>
    <row r="22" spans="3:7" ht="15.75" customHeight="1" x14ac:dyDescent="0.3">
      <c r="C22" s="71"/>
    </row>
    <row r="23" spans="3:7" ht="15.75" customHeight="1" x14ac:dyDescent="0.3">
      <c r="C23" s="33"/>
    </row>
    <row r="24" spans="3:7" ht="15.75" customHeight="1" x14ac:dyDescent="0.3"/>
    <row r="25" spans="3:7" ht="15.75" customHeight="1" x14ac:dyDescent="0.3"/>
    <row r="26" spans="3:7" ht="15.75" customHeight="1" x14ac:dyDescent="0.3"/>
    <row r="27" spans="3:7" ht="15.75" customHeight="1" x14ac:dyDescent="0.3"/>
    <row r="28" spans="3:7" ht="15.75" customHeight="1" x14ac:dyDescent="0.3"/>
    <row r="29" spans="3:7" ht="15.75" customHeight="1" x14ac:dyDescent="0.3"/>
    <row r="30" spans="3:7" ht="15.75" customHeight="1" x14ac:dyDescent="0.3"/>
    <row r="31" spans="3:7" ht="15.75" customHeight="1" x14ac:dyDescent="0.3"/>
    <row r="32" spans="3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</sheetData>
  <mergeCells count="3">
    <mergeCell ref="B1:D2"/>
    <mergeCell ref="B12:C12"/>
    <mergeCell ref="E18:E19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6"/>
  <sheetViews>
    <sheetView workbookViewId="0">
      <selection activeCell="L17" sqref="L17"/>
    </sheetView>
  </sheetViews>
  <sheetFormatPr defaultColWidth="14.44140625" defaultRowHeight="15" customHeight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8.88671875" style="72" customWidth="1"/>
    <col min="5" max="5" width="7.10937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ht="14.4" x14ac:dyDescent="0.3">
      <c r="B1" s="126">
        <v>2024</v>
      </c>
      <c r="C1" s="127"/>
      <c r="D1" s="127"/>
    </row>
    <row r="2" spans="1:27" ht="14.4" x14ac:dyDescent="0.3">
      <c r="B2" s="127"/>
      <c r="C2" s="127"/>
      <c r="D2" s="127"/>
      <c r="F2" s="5"/>
      <c r="G2" s="5"/>
      <c r="H2" s="5"/>
    </row>
    <row r="3" spans="1:27" ht="14.4" x14ac:dyDescent="0.3">
      <c r="H3" s="5"/>
    </row>
    <row r="4" spans="1:27" ht="14.4" x14ac:dyDescent="0.3">
      <c r="A4" s="67"/>
      <c r="B4" s="67"/>
      <c r="C4" s="68">
        <v>45291</v>
      </c>
      <c r="D4" s="68">
        <v>45322</v>
      </c>
      <c r="E4" s="69">
        <v>45351</v>
      </c>
      <c r="F4" s="69">
        <v>45382</v>
      </c>
      <c r="G4" s="69">
        <v>45412</v>
      </c>
      <c r="H4" s="69">
        <v>45443</v>
      </c>
      <c r="I4" s="69">
        <v>45473</v>
      </c>
      <c r="J4" s="69">
        <v>45504</v>
      </c>
      <c r="K4" s="69">
        <v>45535</v>
      </c>
      <c r="L4" s="69">
        <v>45565</v>
      </c>
      <c r="M4" s="69">
        <v>45596</v>
      </c>
      <c r="N4" s="69">
        <v>45626</v>
      </c>
      <c r="O4" s="69">
        <v>45657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27" ht="16.2" thickBot="1" x14ac:dyDescent="0.45">
      <c r="B5" s="79" t="s">
        <v>0</v>
      </c>
      <c r="C5" s="75">
        <v>37.982399999999998</v>
      </c>
      <c r="D5" s="75">
        <v>37.874600000000001</v>
      </c>
      <c r="E5" s="75">
        <v>38.207700000000003</v>
      </c>
      <c r="F5" s="75">
        <v>39.229799999999997</v>
      </c>
      <c r="G5" s="75">
        <v>39.668799999999997</v>
      </c>
      <c r="H5" s="76">
        <v>40.500100000000003</v>
      </c>
      <c r="I5" s="119">
        <v>40.4542</v>
      </c>
      <c r="J5" s="119">
        <v>41.006300000000003</v>
      </c>
      <c r="K5" s="119">
        <v>41.190100000000001</v>
      </c>
      <c r="L5" s="76">
        <v>41.190100000000001</v>
      </c>
      <c r="M5" s="76">
        <v>41.2194</v>
      </c>
      <c r="N5" s="76">
        <v>41.595599999999997</v>
      </c>
      <c r="O5" s="76">
        <v>42.039000000000001</v>
      </c>
      <c r="P5" s="89"/>
    </row>
    <row r="6" spans="1:27" ht="16.2" thickBot="1" x14ac:dyDescent="0.45">
      <c r="B6" s="78"/>
      <c r="C6" s="74" t="s">
        <v>38</v>
      </c>
      <c r="D6" s="74" t="s">
        <v>1</v>
      </c>
      <c r="E6" s="74" t="s">
        <v>39</v>
      </c>
      <c r="F6" s="74" t="s">
        <v>40</v>
      </c>
      <c r="G6" s="74" t="s">
        <v>41</v>
      </c>
      <c r="H6" s="74" t="s">
        <v>42</v>
      </c>
      <c r="I6" s="120" t="s">
        <v>6</v>
      </c>
      <c r="J6" s="120" t="s">
        <v>7</v>
      </c>
      <c r="K6" s="120" t="s">
        <v>8</v>
      </c>
      <c r="L6" s="79" t="s">
        <v>9</v>
      </c>
      <c r="M6" s="79" t="s">
        <v>10</v>
      </c>
      <c r="N6" s="79" t="s">
        <v>11</v>
      </c>
      <c r="O6" s="129" t="s">
        <v>12</v>
      </c>
      <c r="P6" s="42"/>
    </row>
    <row r="7" spans="1:27" ht="14.4" x14ac:dyDescent="0.3">
      <c r="B7" s="80" t="s">
        <v>22</v>
      </c>
      <c r="C7" s="93"/>
      <c r="D7" s="93"/>
      <c r="E7" s="93"/>
      <c r="F7" s="93"/>
      <c r="G7" s="93"/>
      <c r="H7" s="81"/>
      <c r="I7" s="123">
        <v>20259</v>
      </c>
      <c r="J7" s="108" t="s">
        <v>45</v>
      </c>
      <c r="K7" s="108" t="s">
        <v>46</v>
      </c>
      <c r="L7" s="108" t="s">
        <v>54</v>
      </c>
      <c r="M7" s="81" t="s">
        <v>56</v>
      </c>
      <c r="N7" s="81" t="s">
        <v>58</v>
      </c>
      <c r="O7" s="81" t="s">
        <v>60</v>
      </c>
      <c r="P7" s="96"/>
    </row>
    <row r="8" spans="1:27" ht="14.4" x14ac:dyDescent="0.3">
      <c r="B8" s="82" t="s">
        <v>23</v>
      </c>
      <c r="C8" s="83"/>
      <c r="D8" s="94"/>
      <c r="E8" s="94"/>
      <c r="F8" s="94"/>
      <c r="G8" s="94"/>
      <c r="H8" s="92"/>
      <c r="I8" s="109">
        <v>8.67</v>
      </c>
      <c r="J8" s="109">
        <v>9.02</v>
      </c>
      <c r="K8" s="109">
        <v>11.46</v>
      </c>
      <c r="L8" s="109">
        <v>10.15</v>
      </c>
      <c r="M8" s="92">
        <v>12.4</v>
      </c>
      <c r="N8" s="83">
        <v>11</v>
      </c>
      <c r="O8" s="92">
        <v>11.9</v>
      </c>
      <c r="P8" s="97"/>
    </row>
    <row r="9" spans="1:27" ht="15.75" customHeight="1" x14ac:dyDescent="0.3">
      <c r="B9" s="85" t="s">
        <v>24</v>
      </c>
      <c r="C9" s="86"/>
      <c r="D9" s="86"/>
      <c r="E9" s="86"/>
      <c r="F9" s="86"/>
      <c r="G9" s="86"/>
      <c r="H9" s="86"/>
      <c r="I9" s="110">
        <v>0.21</v>
      </c>
      <c r="J9" s="110">
        <f>J8/J5</f>
        <v>0.21996620031556124</v>
      </c>
      <c r="K9" s="110">
        <f>K8/K5</f>
        <v>0.27822219416801613</v>
      </c>
      <c r="L9" s="110">
        <f>L8/L5</f>
        <v>0.24641843549785022</v>
      </c>
      <c r="M9" s="86">
        <f>M8/M5</f>
        <v>0.30082922119196304</v>
      </c>
      <c r="N9" s="86">
        <f>N8/N5</f>
        <v>0.26445104770696903</v>
      </c>
      <c r="O9" s="86">
        <f>O8/O5</f>
        <v>0.28307048217131708</v>
      </c>
      <c r="P9" s="98"/>
    </row>
    <row r="10" spans="1:27" ht="15.75" customHeight="1" x14ac:dyDescent="0.3"/>
    <row r="11" spans="1:27" ht="15.75" customHeight="1" x14ac:dyDescent="0.3"/>
    <row r="12" spans="1:27" ht="15.75" customHeight="1" x14ac:dyDescent="0.3">
      <c r="B12" s="128"/>
      <c r="C12" s="127"/>
      <c r="E12" s="5"/>
      <c r="I12" s="32"/>
    </row>
    <row r="13" spans="1:27" ht="15.75" customHeight="1" x14ac:dyDescent="0.3">
      <c r="C13" s="33"/>
      <c r="I13" s="70"/>
    </row>
    <row r="14" spans="1:27" ht="15.75" customHeight="1" x14ac:dyDescent="0.3">
      <c r="C14" s="33"/>
    </row>
    <row r="15" spans="1:27" ht="15.75" customHeight="1" x14ac:dyDescent="0.3">
      <c r="C15" s="71"/>
    </row>
    <row r="16" spans="1:27" ht="15.75" customHeight="1" x14ac:dyDescent="0.3">
      <c r="C16" s="33"/>
      <c r="F16" s="5"/>
      <c r="G16" s="5"/>
    </row>
    <row r="17" spans="3:7" ht="15.75" customHeight="1" x14ac:dyDescent="0.3">
      <c r="F17" s="5"/>
      <c r="G17" s="5"/>
    </row>
    <row r="18" spans="3:7" ht="15.75" customHeight="1" x14ac:dyDescent="0.3">
      <c r="C18" s="71"/>
      <c r="E18" s="127"/>
      <c r="F18" s="5"/>
      <c r="G18" s="5"/>
    </row>
    <row r="19" spans="3:7" ht="15.75" customHeight="1" x14ac:dyDescent="0.3">
      <c r="C19" s="71"/>
      <c r="E19" s="127"/>
      <c r="F19" s="5"/>
      <c r="G19" s="5"/>
    </row>
    <row r="20" spans="3:7" ht="15.75" customHeight="1" x14ac:dyDescent="0.3">
      <c r="C20" s="71"/>
    </row>
    <row r="21" spans="3:7" ht="15.75" customHeight="1" x14ac:dyDescent="0.3">
      <c r="C21" s="71"/>
    </row>
    <row r="22" spans="3:7" ht="15.75" customHeight="1" x14ac:dyDescent="0.3">
      <c r="C22" s="71"/>
    </row>
    <row r="23" spans="3:7" ht="15.75" customHeight="1" x14ac:dyDescent="0.3">
      <c r="C23" s="33"/>
    </row>
    <row r="24" spans="3:7" ht="15.75" customHeight="1" x14ac:dyDescent="0.3"/>
    <row r="25" spans="3:7" ht="15.75" customHeight="1" x14ac:dyDescent="0.3"/>
    <row r="26" spans="3:7" ht="15.75" customHeight="1" x14ac:dyDescent="0.3"/>
    <row r="27" spans="3:7" ht="15.75" customHeight="1" x14ac:dyDescent="0.3"/>
    <row r="28" spans="3:7" ht="15.75" customHeight="1" x14ac:dyDescent="0.3"/>
    <row r="29" spans="3:7" ht="15.75" customHeight="1" x14ac:dyDescent="0.3"/>
    <row r="30" spans="3:7" ht="15.75" customHeight="1" x14ac:dyDescent="0.3"/>
    <row r="31" spans="3:7" ht="15.75" customHeight="1" x14ac:dyDescent="0.3"/>
    <row r="32" spans="3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</sheetData>
  <mergeCells count="3">
    <mergeCell ref="B1:D2"/>
    <mergeCell ref="B12:C12"/>
    <mergeCell ref="E18:E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 2023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2025-01-24T11:42:00Z</dcterms:modified>
</cp:coreProperties>
</file>